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I:\COAID-HD\httpd_docs\Class Pages\2023_Behavioral_Econ\"/>
    </mc:Choice>
  </mc:AlternateContent>
  <xr:revisionPtr revIDLastSave="0" documentId="13_ncr:1_{AE31C0D3-98B7-4FE7-AC08-8BA710D33554}" xr6:coauthVersionLast="36" xr6:coauthVersionMax="36" xr10:uidLastSave="{00000000-0000-0000-0000-000000000000}"/>
  <bookViews>
    <workbookView xWindow="0" yWindow="0" windowWidth="38400" windowHeight="16995" firstSheet="1" activeTab="11" xr2:uid="{00000000-000D-0000-FFFF-FFFF00000000}"/>
  </bookViews>
  <sheets>
    <sheet name="3장 부동산" sheetId="1" r:id="rId1"/>
    <sheet name="4장 가치함수" sheetId="3" r:id="rId2"/>
    <sheet name="4장 가치함수 (카너먼)" sheetId="4" r:id="rId3"/>
    <sheet name="4장 확률가중함수 예" sheetId="5" r:id="rId4"/>
    <sheet name="4장 확률가중함수 영문자" sheetId="6" r:id="rId5"/>
    <sheet name="4-5" sheetId="7" r:id="rId6"/>
    <sheet name="7-1" sheetId="8" r:id="rId7"/>
    <sheet name="7-2" sheetId="9" r:id="rId8"/>
    <sheet name="7-3" sheetId="10" r:id="rId9"/>
    <sheet name="7-3 (선호역전 1)" sheetId="14" r:id="rId10"/>
    <sheet name="7-3 (선호역전 2)" sheetId="18" r:id="rId11"/>
    <sheet name="7-3 (선호유지 1)" sheetId="20" r:id="rId12"/>
    <sheet name="8" sheetId="11" r:id="rId13"/>
  </sheets>
  <definedNames>
    <definedName name="solver_adj" localSheetId="7" hidden="1">'7-2'!$D$7</definedName>
    <definedName name="solver_adj" localSheetId="9" hidden="1">'7-3 (선호역전 1)'!$V$25</definedName>
    <definedName name="solver_adj" localSheetId="10" hidden="1">'7-3 (선호역전 2)'!$V$25</definedName>
    <definedName name="solver_adj" localSheetId="11" hidden="1">'7-3 (선호유지 1)'!$V$25</definedName>
    <definedName name="solver_cvg" localSheetId="7" hidden="1">0.0001</definedName>
    <definedName name="solver_cvg" localSheetId="9" hidden="1">0.0001</definedName>
    <definedName name="solver_cvg" localSheetId="10" hidden="1">0.0001</definedName>
    <definedName name="solver_cvg" localSheetId="11" hidden="1">0.0001</definedName>
    <definedName name="solver_drv" localSheetId="7" hidden="1">1</definedName>
    <definedName name="solver_drv" localSheetId="9" hidden="1">1</definedName>
    <definedName name="solver_drv" localSheetId="10" hidden="1">1</definedName>
    <definedName name="solver_drv" localSheetId="11" hidden="1">1</definedName>
    <definedName name="solver_eng" localSheetId="7" hidden="1">1</definedName>
    <definedName name="solver_eng" localSheetId="9" hidden="1">1</definedName>
    <definedName name="solver_eng" localSheetId="10" hidden="1">1</definedName>
    <definedName name="solver_eng" localSheetId="11" hidden="1">1</definedName>
    <definedName name="solver_est" localSheetId="7" hidden="1">1</definedName>
    <definedName name="solver_est" localSheetId="9" hidden="1">1</definedName>
    <definedName name="solver_est" localSheetId="10" hidden="1">1</definedName>
    <definedName name="solver_est" localSheetId="11" hidden="1">1</definedName>
    <definedName name="solver_itr" localSheetId="7" hidden="1">2147483647</definedName>
    <definedName name="solver_itr" localSheetId="9" hidden="1">2147483647</definedName>
    <definedName name="solver_itr" localSheetId="10" hidden="1">2147483647</definedName>
    <definedName name="solver_itr" localSheetId="11" hidden="1">2147483647</definedName>
    <definedName name="solver_mip" localSheetId="7" hidden="1">2147483647</definedName>
    <definedName name="solver_mip" localSheetId="9" hidden="1">2147483647</definedName>
    <definedName name="solver_mip" localSheetId="10" hidden="1">2147483647</definedName>
    <definedName name="solver_mip" localSheetId="11" hidden="1">2147483647</definedName>
    <definedName name="solver_mni" localSheetId="7" hidden="1">30</definedName>
    <definedName name="solver_mni" localSheetId="9" hidden="1">30</definedName>
    <definedName name="solver_mni" localSheetId="10" hidden="1">30</definedName>
    <definedName name="solver_mni" localSheetId="11" hidden="1">30</definedName>
    <definedName name="solver_mrt" localSheetId="7" hidden="1">0.075</definedName>
    <definedName name="solver_mrt" localSheetId="9" hidden="1">0.075</definedName>
    <definedName name="solver_mrt" localSheetId="10" hidden="1">0.075</definedName>
    <definedName name="solver_mrt" localSheetId="11" hidden="1">0.075</definedName>
    <definedName name="solver_msl" localSheetId="7" hidden="1">2</definedName>
    <definedName name="solver_msl" localSheetId="9" hidden="1">2</definedName>
    <definedName name="solver_msl" localSheetId="10" hidden="1">2</definedName>
    <definedName name="solver_msl" localSheetId="11" hidden="1">2</definedName>
    <definedName name="solver_neg" localSheetId="7" hidden="1">1</definedName>
    <definedName name="solver_neg" localSheetId="9" hidden="1">1</definedName>
    <definedName name="solver_neg" localSheetId="10" hidden="1">1</definedName>
    <definedName name="solver_neg" localSheetId="11" hidden="1">1</definedName>
    <definedName name="solver_nod" localSheetId="7" hidden="1">2147483647</definedName>
    <definedName name="solver_nod" localSheetId="9" hidden="1">2147483647</definedName>
    <definedName name="solver_nod" localSheetId="10" hidden="1">2147483647</definedName>
    <definedName name="solver_nod" localSheetId="11" hidden="1">2147483647</definedName>
    <definedName name="solver_num" localSheetId="7" hidden="1">0</definedName>
    <definedName name="solver_num" localSheetId="9" hidden="1">0</definedName>
    <definedName name="solver_num" localSheetId="10" hidden="1">0</definedName>
    <definedName name="solver_num" localSheetId="11" hidden="1">0</definedName>
    <definedName name="solver_nwt" localSheetId="7" hidden="1">1</definedName>
    <definedName name="solver_nwt" localSheetId="9" hidden="1">1</definedName>
    <definedName name="solver_nwt" localSheetId="10" hidden="1">1</definedName>
    <definedName name="solver_nwt" localSheetId="11" hidden="1">1</definedName>
    <definedName name="solver_opt" localSheetId="7" hidden="1">'7-2'!$G$7</definedName>
    <definedName name="solver_opt" localSheetId="9" hidden="1">'7-3 (선호역전 1)'!$V$33</definedName>
    <definedName name="solver_opt" localSheetId="10" hidden="1">'7-3 (선호역전 2)'!$V$33</definedName>
    <definedName name="solver_opt" localSheetId="11" hidden="1">'7-3 (선호유지 1)'!$V$33</definedName>
    <definedName name="solver_pre" localSheetId="7" hidden="1">0.000001</definedName>
    <definedName name="solver_pre" localSheetId="9" hidden="1">0.000001</definedName>
    <definedName name="solver_pre" localSheetId="10" hidden="1">0.000001</definedName>
    <definedName name="solver_pre" localSheetId="11" hidden="1">0.000001</definedName>
    <definedName name="solver_rbv" localSheetId="7" hidden="1">1</definedName>
    <definedName name="solver_rbv" localSheetId="9" hidden="1">1</definedName>
    <definedName name="solver_rbv" localSheetId="10" hidden="1">1</definedName>
    <definedName name="solver_rbv" localSheetId="11" hidden="1">1</definedName>
    <definedName name="solver_rlx" localSheetId="7" hidden="1">2</definedName>
    <definedName name="solver_rlx" localSheetId="9" hidden="1">2</definedName>
    <definedName name="solver_rlx" localSheetId="10" hidden="1">2</definedName>
    <definedName name="solver_rlx" localSheetId="11" hidden="1">2</definedName>
    <definedName name="solver_rsd" localSheetId="7" hidden="1">0</definedName>
    <definedName name="solver_rsd" localSheetId="9" hidden="1">0</definedName>
    <definedName name="solver_rsd" localSheetId="10" hidden="1">0</definedName>
    <definedName name="solver_rsd" localSheetId="11" hidden="1">0</definedName>
    <definedName name="solver_scl" localSheetId="7" hidden="1">1</definedName>
    <definedName name="solver_scl" localSheetId="9" hidden="1">1</definedName>
    <definedName name="solver_scl" localSheetId="10" hidden="1">1</definedName>
    <definedName name="solver_scl" localSheetId="11" hidden="1">1</definedName>
    <definedName name="solver_sho" localSheetId="7" hidden="1">2</definedName>
    <definedName name="solver_sho" localSheetId="9" hidden="1">2</definedName>
    <definedName name="solver_sho" localSheetId="10" hidden="1">2</definedName>
    <definedName name="solver_sho" localSheetId="11" hidden="1">2</definedName>
    <definedName name="solver_ssz" localSheetId="7" hidden="1">100</definedName>
    <definedName name="solver_ssz" localSheetId="9" hidden="1">100</definedName>
    <definedName name="solver_ssz" localSheetId="10" hidden="1">100</definedName>
    <definedName name="solver_ssz" localSheetId="11" hidden="1">100</definedName>
    <definedName name="solver_tim" localSheetId="7" hidden="1">2147483647</definedName>
    <definedName name="solver_tim" localSheetId="9" hidden="1">2147483647</definedName>
    <definedName name="solver_tim" localSheetId="10" hidden="1">2147483647</definedName>
    <definedName name="solver_tim" localSheetId="11" hidden="1">2147483647</definedName>
    <definedName name="solver_tol" localSheetId="7" hidden="1">0.01</definedName>
    <definedName name="solver_tol" localSheetId="9" hidden="1">0.01</definedName>
    <definedName name="solver_tol" localSheetId="10" hidden="1">0.01</definedName>
    <definedName name="solver_tol" localSheetId="11" hidden="1">0.01</definedName>
    <definedName name="solver_typ" localSheetId="7" hidden="1">3</definedName>
    <definedName name="solver_typ" localSheetId="9" hidden="1">3</definedName>
    <definedName name="solver_typ" localSheetId="10" hidden="1">3</definedName>
    <definedName name="solver_typ" localSheetId="11" hidden="1">3</definedName>
    <definedName name="solver_val" localSheetId="7" hidden="1">500</definedName>
    <definedName name="solver_val" localSheetId="9" hidden="1">100</definedName>
    <definedName name="solver_val" localSheetId="10" hidden="1">100</definedName>
    <definedName name="solver_val" localSheetId="11" hidden="1">100</definedName>
    <definedName name="solver_ver" localSheetId="7" hidden="1">3</definedName>
    <definedName name="solver_ver" localSheetId="9" hidden="1">3</definedName>
    <definedName name="solver_ver" localSheetId="10" hidden="1">3</definedName>
    <definedName name="solver_ver" localSheetId="11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4" l="1"/>
  <c r="P1" i="14"/>
  <c r="J28" i="14"/>
  <c r="J27" i="14"/>
  <c r="O9" i="10"/>
  <c r="P9" i="10"/>
  <c r="O10" i="10"/>
  <c r="P10" i="10"/>
  <c r="O11" i="10"/>
  <c r="P11" i="10"/>
  <c r="O12" i="10"/>
  <c r="P12" i="10"/>
  <c r="O13" i="10"/>
  <c r="P13" i="10"/>
  <c r="O14" i="10"/>
  <c r="P14" i="10"/>
  <c r="O15" i="10"/>
  <c r="P15" i="10"/>
  <c r="O16" i="10"/>
  <c r="P16" i="10"/>
  <c r="O17" i="10"/>
  <c r="P17" i="10"/>
  <c r="O18" i="10"/>
  <c r="P18" i="10"/>
  <c r="O19" i="10"/>
  <c r="P19" i="10"/>
  <c r="O20" i="10"/>
  <c r="P20" i="10"/>
  <c r="O21" i="10"/>
  <c r="P21" i="10"/>
  <c r="O22" i="10"/>
  <c r="P22" i="10"/>
  <c r="O23" i="10"/>
  <c r="P23" i="10"/>
  <c r="O24" i="10"/>
  <c r="P24" i="10"/>
  <c r="O25" i="10"/>
  <c r="P25" i="10"/>
  <c r="O26" i="10"/>
  <c r="P26" i="10"/>
  <c r="O27" i="10"/>
  <c r="P27" i="10"/>
  <c r="O28" i="10"/>
  <c r="P28" i="10"/>
  <c r="O29" i="10"/>
  <c r="P29" i="10"/>
  <c r="O30" i="10"/>
  <c r="P30" i="10"/>
  <c r="O31" i="10"/>
  <c r="P31" i="10"/>
  <c r="O32" i="10"/>
  <c r="P32" i="10"/>
  <c r="O33" i="10"/>
  <c r="P33" i="10"/>
  <c r="O34" i="10"/>
  <c r="P34" i="10"/>
  <c r="O35" i="10"/>
  <c r="P35" i="10"/>
  <c r="O36" i="10"/>
  <c r="P36" i="10"/>
  <c r="O37" i="10"/>
  <c r="P37" i="10"/>
  <c r="O38" i="10"/>
  <c r="P38" i="10"/>
  <c r="P8" i="10"/>
  <c r="O8" i="10"/>
  <c r="N9" i="10"/>
  <c r="D8" i="10"/>
  <c r="C8" i="10"/>
  <c r="B28" i="20"/>
  <c r="B29" i="20" s="1"/>
  <c r="B30" i="20" s="1"/>
  <c r="B31" i="20" s="1"/>
  <c r="B32" i="20" s="1"/>
  <c r="B33" i="20" s="1"/>
  <c r="B27" i="20"/>
  <c r="V24" i="20"/>
  <c r="O16" i="20"/>
  <c r="C16" i="20"/>
  <c r="Q15" i="20"/>
  <c r="P15" i="20"/>
  <c r="W33" i="20" s="1"/>
  <c r="O15" i="20"/>
  <c r="N15" i="20"/>
  <c r="E15" i="20"/>
  <c r="D15" i="20"/>
  <c r="R14" i="20"/>
  <c r="F14" i="20"/>
  <c r="E14" i="20"/>
  <c r="R12" i="20"/>
  <c r="Q12" i="20"/>
  <c r="P12" i="20"/>
  <c r="O12" i="20"/>
  <c r="N12" i="20"/>
  <c r="E12" i="20"/>
  <c r="D12" i="20"/>
  <c r="Q11" i="20"/>
  <c r="P11" i="20"/>
  <c r="O11" i="20"/>
  <c r="N11" i="20"/>
  <c r="D11" i="20"/>
  <c r="C5" i="20"/>
  <c r="N5" i="20" s="1"/>
  <c r="Q4" i="20"/>
  <c r="P4" i="20"/>
  <c r="O4" i="20"/>
  <c r="N4" i="20"/>
  <c r="E4" i="20"/>
  <c r="D4" i="20"/>
  <c r="R3" i="20"/>
  <c r="F3" i="20"/>
  <c r="E3" i="20"/>
  <c r="D26" i="18"/>
  <c r="D27" i="18"/>
  <c r="D28" i="18"/>
  <c r="D29" i="18"/>
  <c r="D30" i="18"/>
  <c r="D31" i="18"/>
  <c r="D32" i="18"/>
  <c r="D33" i="18"/>
  <c r="C26" i="18"/>
  <c r="C27" i="18"/>
  <c r="C28" i="18"/>
  <c r="C29" i="18"/>
  <c r="C30" i="18"/>
  <c r="C31" i="18"/>
  <c r="C32" i="18"/>
  <c r="C33" i="18"/>
  <c r="W33" i="18"/>
  <c r="T30" i="18"/>
  <c r="B27" i="18"/>
  <c r="B28" i="18" s="1"/>
  <c r="B29" i="18" s="1"/>
  <c r="B30" i="18" s="1"/>
  <c r="B31" i="18" s="1"/>
  <c r="B32" i="18" s="1"/>
  <c r="B33" i="18" s="1"/>
  <c r="V24" i="18"/>
  <c r="D16" i="18"/>
  <c r="C16" i="18"/>
  <c r="R15" i="18"/>
  <c r="Q15" i="18"/>
  <c r="P15" i="18"/>
  <c r="O15" i="18"/>
  <c r="N15" i="18"/>
  <c r="F15" i="18"/>
  <c r="E15" i="18"/>
  <c r="D15" i="18"/>
  <c r="S14" i="18"/>
  <c r="R14" i="18"/>
  <c r="R12" i="18" s="1"/>
  <c r="G14" i="18"/>
  <c r="F14" i="18"/>
  <c r="F12" i="18" s="1"/>
  <c r="E14" i="18"/>
  <c r="Q12" i="18"/>
  <c r="P12" i="18"/>
  <c r="O12" i="18"/>
  <c r="N12" i="18"/>
  <c r="E12" i="18"/>
  <c r="D12" i="18"/>
  <c r="Q11" i="18"/>
  <c r="P11" i="18"/>
  <c r="O11" i="18"/>
  <c r="N11" i="18"/>
  <c r="D11" i="18"/>
  <c r="R6" i="18"/>
  <c r="O6" i="18"/>
  <c r="G6" i="18"/>
  <c r="C6" i="18"/>
  <c r="Q5" i="18"/>
  <c r="P5" i="18"/>
  <c r="H5" i="18"/>
  <c r="E5" i="18"/>
  <c r="D5" i="18"/>
  <c r="C5" i="18"/>
  <c r="O5" i="18" s="1"/>
  <c r="R4" i="18"/>
  <c r="Q4" i="18"/>
  <c r="P4" i="18"/>
  <c r="O4" i="18"/>
  <c r="N4" i="18"/>
  <c r="F4" i="18"/>
  <c r="E4" i="18"/>
  <c r="D4" i="18"/>
  <c r="T3" i="18"/>
  <c r="S3" i="18"/>
  <c r="R3" i="18"/>
  <c r="H3" i="18"/>
  <c r="H11" i="18" s="1"/>
  <c r="G3" i="18"/>
  <c r="G11" i="18" s="1"/>
  <c r="F3" i="18"/>
  <c r="E3" i="18"/>
  <c r="N10" i="10" l="1"/>
  <c r="O5" i="20"/>
  <c r="F11" i="20"/>
  <c r="R11" i="20"/>
  <c r="C33" i="20" s="1"/>
  <c r="G3" i="20"/>
  <c r="F4" i="20"/>
  <c r="R4" i="20"/>
  <c r="C26" i="20" s="1"/>
  <c r="D5" i="20"/>
  <c r="C17" i="20"/>
  <c r="Q16" i="20"/>
  <c r="P16" i="20"/>
  <c r="D16" i="20"/>
  <c r="N16" i="20"/>
  <c r="E5" i="20"/>
  <c r="Q5" i="20"/>
  <c r="C6" i="20"/>
  <c r="F6" i="20" s="1"/>
  <c r="R17" i="20"/>
  <c r="D28" i="20" s="1"/>
  <c r="R15" i="20"/>
  <c r="D26" i="20" s="1"/>
  <c r="S14" i="20"/>
  <c r="R16" i="20"/>
  <c r="D27" i="20" s="1"/>
  <c r="F17" i="20"/>
  <c r="F15" i="20"/>
  <c r="G14" i="20"/>
  <c r="F16" i="20"/>
  <c r="S3" i="20"/>
  <c r="P5" i="20"/>
  <c r="R6" i="20"/>
  <c r="C28" i="20" s="1"/>
  <c r="E11" i="20"/>
  <c r="F5" i="20"/>
  <c r="R5" i="20"/>
  <c r="C27" i="20" s="1"/>
  <c r="I27" i="20" s="1"/>
  <c r="I28" i="20" s="1"/>
  <c r="I29" i="20" s="1"/>
  <c r="I30" i="20" s="1"/>
  <c r="I31" i="20" s="1"/>
  <c r="I32" i="20" s="1"/>
  <c r="I33" i="20" s="1"/>
  <c r="F12" i="20"/>
  <c r="T30" i="20"/>
  <c r="E16" i="20"/>
  <c r="T6" i="18"/>
  <c r="T4" i="18"/>
  <c r="U3" i="18"/>
  <c r="C7" i="18"/>
  <c r="Q6" i="18"/>
  <c r="P6" i="18"/>
  <c r="D6" i="18"/>
  <c r="S6" i="18"/>
  <c r="G17" i="18"/>
  <c r="G15" i="18"/>
  <c r="H14" i="18"/>
  <c r="G12" i="18"/>
  <c r="G16" i="18"/>
  <c r="T11" i="18"/>
  <c r="S15" i="18"/>
  <c r="T14" i="18"/>
  <c r="S12" i="18"/>
  <c r="G5" i="18"/>
  <c r="R7" i="18"/>
  <c r="G4" i="18"/>
  <c r="S4" i="18"/>
  <c r="T5" i="18"/>
  <c r="F6" i="18"/>
  <c r="N6" i="18"/>
  <c r="I27" i="18"/>
  <c r="I28" i="18" s="1"/>
  <c r="I29" i="18" s="1"/>
  <c r="I30" i="18" s="1"/>
  <c r="I31" i="18" s="1"/>
  <c r="I32" i="18" s="1"/>
  <c r="I33" i="18" s="1"/>
  <c r="H6" i="18"/>
  <c r="H4" i="18"/>
  <c r="I3" i="18"/>
  <c r="S7" i="18"/>
  <c r="S5" i="18"/>
  <c r="S11" i="18"/>
  <c r="N16" i="18"/>
  <c r="C17" i="18"/>
  <c r="R17" i="18" s="1"/>
  <c r="Q16" i="18"/>
  <c r="P16" i="18"/>
  <c r="O16" i="18"/>
  <c r="S16" i="18"/>
  <c r="E11" i="18"/>
  <c r="F5" i="18"/>
  <c r="N5" i="18"/>
  <c r="R5" i="18"/>
  <c r="F7" i="18"/>
  <c r="F11" i="18"/>
  <c r="R11" i="18"/>
  <c r="E6" i="18"/>
  <c r="F16" i="18"/>
  <c r="R16" i="18"/>
  <c r="E16" i="18"/>
  <c r="W32" i="14"/>
  <c r="W31" i="14"/>
  <c r="W30" i="14"/>
  <c r="W29" i="14"/>
  <c r="W28" i="14"/>
  <c r="W27" i="14"/>
  <c r="W26" i="14"/>
  <c r="U27" i="14"/>
  <c r="U28" i="14"/>
  <c r="U29" i="14"/>
  <c r="T29" i="14"/>
  <c r="T28" i="14"/>
  <c r="T27" i="14"/>
  <c r="T26" i="14"/>
  <c r="J30" i="14"/>
  <c r="J29" i="14"/>
  <c r="I28" i="14"/>
  <c r="F29" i="14"/>
  <c r="F30" i="14"/>
  <c r="F31" i="14"/>
  <c r="F32" i="14"/>
  <c r="F33" i="14"/>
  <c r="F28" i="14"/>
  <c r="F27" i="14"/>
  <c r="D26" i="14"/>
  <c r="I29" i="14"/>
  <c r="I30" i="14" s="1"/>
  <c r="I31" i="14" s="1"/>
  <c r="I32" i="14" s="1"/>
  <c r="I33" i="14" s="1"/>
  <c r="I27" i="14"/>
  <c r="J31" i="14"/>
  <c r="J32" i="14" s="1"/>
  <c r="J33" i="14" s="1"/>
  <c r="N11" i="10" l="1"/>
  <c r="F28" i="20"/>
  <c r="T28" i="20"/>
  <c r="U28" i="20" s="1"/>
  <c r="W31" i="20"/>
  <c r="V31" i="20" s="1"/>
  <c r="G17" i="20"/>
  <c r="G15" i="20"/>
  <c r="H14" i="20"/>
  <c r="G12" i="20"/>
  <c r="G16" i="20"/>
  <c r="G18" i="20"/>
  <c r="S11" i="20"/>
  <c r="S6" i="20"/>
  <c r="S4" i="20"/>
  <c r="T3" i="20"/>
  <c r="S5" i="20"/>
  <c r="J27" i="20"/>
  <c r="J28" i="20" s="1"/>
  <c r="W32" i="20"/>
  <c r="V32" i="20" s="1"/>
  <c r="T29" i="20"/>
  <c r="U29" i="20" s="1"/>
  <c r="F27" i="20"/>
  <c r="S17" i="20"/>
  <c r="S15" i="20"/>
  <c r="T14" i="20"/>
  <c r="S12" i="20"/>
  <c r="S16" i="20"/>
  <c r="O17" i="20"/>
  <c r="N17" i="20"/>
  <c r="P17" i="20"/>
  <c r="D17" i="20"/>
  <c r="E17" i="20"/>
  <c r="Q17" i="20"/>
  <c r="C18" i="20"/>
  <c r="P6" i="20"/>
  <c r="D6" i="20"/>
  <c r="Q6" i="20"/>
  <c r="O6" i="20"/>
  <c r="N6" i="20"/>
  <c r="C7" i="20"/>
  <c r="S7" i="20" s="1"/>
  <c r="E6" i="20"/>
  <c r="G11" i="20"/>
  <c r="G5" i="20"/>
  <c r="G6" i="20"/>
  <c r="G4" i="20"/>
  <c r="H3" i="20"/>
  <c r="G7" i="20"/>
  <c r="J27" i="18"/>
  <c r="W32" i="18"/>
  <c r="V32" i="18" s="1"/>
  <c r="F27" i="18"/>
  <c r="T29" i="18"/>
  <c r="U29" i="18" s="1"/>
  <c r="T17" i="18"/>
  <c r="T15" i="18"/>
  <c r="U14" i="18"/>
  <c r="T12" i="18"/>
  <c r="T16" i="18"/>
  <c r="O7" i="18"/>
  <c r="N7" i="18"/>
  <c r="C8" i="18"/>
  <c r="Q7" i="18"/>
  <c r="P7" i="18"/>
  <c r="E7" i="18"/>
  <c r="D7" i="18"/>
  <c r="I11" i="18"/>
  <c r="I8" i="18"/>
  <c r="I6" i="18"/>
  <c r="I4" i="18"/>
  <c r="J3" i="18"/>
  <c r="I7" i="18"/>
  <c r="I5" i="18"/>
  <c r="H7" i="18"/>
  <c r="G7" i="18"/>
  <c r="H17" i="18"/>
  <c r="H15" i="18"/>
  <c r="I14" i="18"/>
  <c r="H12" i="18"/>
  <c r="H16" i="18"/>
  <c r="T7" i="18"/>
  <c r="P17" i="18"/>
  <c r="D17" i="18"/>
  <c r="O17" i="18"/>
  <c r="N17" i="18"/>
  <c r="C18" i="18"/>
  <c r="H18" i="18" s="1"/>
  <c r="Q17" i="18"/>
  <c r="F17" i="18"/>
  <c r="E17" i="18"/>
  <c r="S17" i="18"/>
  <c r="U11" i="18"/>
  <c r="U6" i="18"/>
  <c r="U4" i="18"/>
  <c r="V3" i="18"/>
  <c r="U8" i="18"/>
  <c r="U5" i="18"/>
  <c r="U7" i="18"/>
  <c r="O16" i="14"/>
  <c r="P6" i="14"/>
  <c r="C28" i="14" s="1"/>
  <c r="N12" i="10" l="1"/>
  <c r="C19" i="20"/>
  <c r="Q18" i="20"/>
  <c r="P18" i="20"/>
  <c r="D18" i="20"/>
  <c r="N18" i="20"/>
  <c r="O18" i="20"/>
  <c r="R18" i="20"/>
  <c r="D29" i="20" s="1"/>
  <c r="E18" i="20"/>
  <c r="F18" i="20"/>
  <c r="T12" i="20"/>
  <c r="T18" i="20"/>
  <c r="T16" i="20"/>
  <c r="T19" i="20"/>
  <c r="T17" i="20"/>
  <c r="T15" i="20"/>
  <c r="U14" i="20"/>
  <c r="J29" i="20"/>
  <c r="H12" i="20"/>
  <c r="H18" i="20"/>
  <c r="H16" i="20"/>
  <c r="H19" i="20"/>
  <c r="H17" i="20"/>
  <c r="H15" i="20"/>
  <c r="I14" i="20"/>
  <c r="H11" i="20"/>
  <c r="H6" i="20"/>
  <c r="H4" i="20"/>
  <c r="I3" i="20"/>
  <c r="H7" i="20"/>
  <c r="H5" i="20"/>
  <c r="S18" i="20"/>
  <c r="T11" i="20"/>
  <c r="T8" i="20"/>
  <c r="T6" i="20"/>
  <c r="T4" i="20"/>
  <c r="U3" i="20"/>
  <c r="T7" i="20"/>
  <c r="T5" i="20"/>
  <c r="N7" i="20"/>
  <c r="D7" i="20"/>
  <c r="O7" i="20"/>
  <c r="C8" i="20"/>
  <c r="H8" i="20" s="1"/>
  <c r="Q7" i="20"/>
  <c r="P7" i="20"/>
  <c r="E7" i="20"/>
  <c r="F7" i="20"/>
  <c r="R7" i="20"/>
  <c r="C29" i="20" s="1"/>
  <c r="W31" i="18"/>
  <c r="V31" i="18" s="1"/>
  <c r="F28" i="18"/>
  <c r="T28" i="18"/>
  <c r="U28" i="18" s="1"/>
  <c r="T18" i="18"/>
  <c r="J11" i="18"/>
  <c r="J7" i="18"/>
  <c r="J5" i="18"/>
  <c r="J4" i="18"/>
  <c r="K3" i="18"/>
  <c r="J8" i="18"/>
  <c r="J6" i="18"/>
  <c r="N18" i="18"/>
  <c r="C19" i="18"/>
  <c r="Q18" i="18"/>
  <c r="D18" i="18"/>
  <c r="P18" i="18"/>
  <c r="O18" i="18"/>
  <c r="G18" i="18"/>
  <c r="F18" i="18"/>
  <c r="R18" i="18"/>
  <c r="S18" i="18"/>
  <c r="E18" i="18"/>
  <c r="V11" i="18"/>
  <c r="V8" i="18"/>
  <c r="V7" i="18"/>
  <c r="V5" i="18"/>
  <c r="V4" i="18"/>
  <c r="V6" i="18"/>
  <c r="W3" i="18"/>
  <c r="I12" i="18"/>
  <c r="I18" i="18"/>
  <c r="I16" i="18"/>
  <c r="I17" i="18"/>
  <c r="I15" i="18"/>
  <c r="J14" i="18"/>
  <c r="Q8" i="18"/>
  <c r="P8" i="18"/>
  <c r="D8" i="18"/>
  <c r="F8" i="18"/>
  <c r="C9" i="18"/>
  <c r="O8" i="18"/>
  <c r="N8" i="18"/>
  <c r="S8" i="18"/>
  <c r="E8" i="18"/>
  <c r="T8" i="18"/>
  <c r="R8" i="18"/>
  <c r="G8" i="18"/>
  <c r="H8" i="18"/>
  <c r="U12" i="18"/>
  <c r="U18" i="18"/>
  <c r="U16" i="18"/>
  <c r="U19" i="18"/>
  <c r="U15" i="18"/>
  <c r="U17" i="18"/>
  <c r="V14" i="18"/>
  <c r="J28" i="18"/>
  <c r="J29" i="18" s="1"/>
  <c r="N13" i="10" l="1"/>
  <c r="U18" i="20"/>
  <c r="U16" i="20"/>
  <c r="U12" i="20"/>
  <c r="U17" i="20"/>
  <c r="V14" i="20"/>
  <c r="U15" i="20"/>
  <c r="U19" i="20"/>
  <c r="W30" i="20"/>
  <c r="V30" i="20" s="1"/>
  <c r="T27" i="20"/>
  <c r="U27" i="20" s="1"/>
  <c r="F29" i="20"/>
  <c r="U11" i="20"/>
  <c r="U8" i="20"/>
  <c r="U7" i="20"/>
  <c r="U5" i="20"/>
  <c r="U6" i="20"/>
  <c r="U4" i="20"/>
  <c r="V3" i="20"/>
  <c r="I20" i="20"/>
  <c r="I18" i="20"/>
  <c r="I16" i="20"/>
  <c r="I12" i="20"/>
  <c r="I19" i="20"/>
  <c r="I15" i="20"/>
  <c r="J14" i="20"/>
  <c r="I17" i="20"/>
  <c r="J30" i="20"/>
  <c r="N8" i="20"/>
  <c r="C9" i="20"/>
  <c r="Q8" i="20"/>
  <c r="D8" i="20"/>
  <c r="P8" i="20"/>
  <c r="O8" i="20"/>
  <c r="E8" i="20"/>
  <c r="F8" i="20"/>
  <c r="R8" i="20"/>
  <c r="C30" i="20" s="1"/>
  <c r="S8" i="20"/>
  <c r="G8" i="20"/>
  <c r="I11" i="20"/>
  <c r="I9" i="20"/>
  <c r="I7" i="20"/>
  <c r="I5" i="20"/>
  <c r="I6" i="20"/>
  <c r="I4" i="20"/>
  <c r="I8" i="20"/>
  <c r="J3" i="20"/>
  <c r="O19" i="20"/>
  <c r="N19" i="20"/>
  <c r="P19" i="20"/>
  <c r="D19" i="20"/>
  <c r="C20" i="20"/>
  <c r="E19" i="20"/>
  <c r="Q19" i="20"/>
  <c r="F19" i="20"/>
  <c r="R19" i="20"/>
  <c r="D30" i="20" s="1"/>
  <c r="G19" i="20"/>
  <c r="S19" i="20"/>
  <c r="C10" i="18"/>
  <c r="Q9" i="18"/>
  <c r="P9" i="18"/>
  <c r="D9" i="18"/>
  <c r="O9" i="18"/>
  <c r="N9" i="18"/>
  <c r="R9" i="18"/>
  <c r="S9" i="18"/>
  <c r="G9" i="18"/>
  <c r="H9" i="18"/>
  <c r="T9" i="18"/>
  <c r="F9" i="18"/>
  <c r="E9" i="18"/>
  <c r="U9" i="18"/>
  <c r="I9" i="18"/>
  <c r="V9" i="18"/>
  <c r="J30" i="18"/>
  <c r="J18" i="18"/>
  <c r="J16" i="18"/>
  <c r="J17" i="18"/>
  <c r="J15" i="18"/>
  <c r="J19" i="18"/>
  <c r="K14" i="18"/>
  <c r="J12" i="18"/>
  <c r="P19" i="18"/>
  <c r="D19" i="18"/>
  <c r="O19" i="18"/>
  <c r="N19" i="18"/>
  <c r="R19" i="18"/>
  <c r="E19" i="18"/>
  <c r="Q19" i="18"/>
  <c r="C20" i="18"/>
  <c r="J20" i="18" s="1"/>
  <c r="F19" i="18"/>
  <c r="G19" i="18"/>
  <c r="S19" i="18"/>
  <c r="T19" i="18"/>
  <c r="H19" i="18"/>
  <c r="J9" i="18"/>
  <c r="V20" i="18"/>
  <c r="V18" i="18"/>
  <c r="V16" i="18"/>
  <c r="V19" i="18"/>
  <c r="V15" i="18"/>
  <c r="V17" i="18"/>
  <c r="W14" i="18"/>
  <c r="V12" i="18"/>
  <c r="I19" i="18"/>
  <c r="T27" i="18"/>
  <c r="U27" i="18" s="1"/>
  <c r="W30" i="18"/>
  <c r="V30" i="18" s="1"/>
  <c r="F29" i="18"/>
  <c r="K7" i="18"/>
  <c r="K5" i="18"/>
  <c r="K11" i="18"/>
  <c r="K9" i="18"/>
  <c r="K8" i="18"/>
  <c r="K4" i="18"/>
  <c r="K6" i="18"/>
  <c r="L3" i="18"/>
  <c r="W10" i="18"/>
  <c r="W9" i="18"/>
  <c r="W8" i="18"/>
  <c r="W7" i="18"/>
  <c r="W5" i="18"/>
  <c r="W11" i="18"/>
  <c r="W6" i="18"/>
  <c r="W4" i="18"/>
  <c r="X3" i="18"/>
  <c r="P16" i="14"/>
  <c r="P15" i="14"/>
  <c r="P5" i="14"/>
  <c r="C27" i="14" s="1"/>
  <c r="P4" i="14"/>
  <c r="C26" i="14" s="1"/>
  <c r="N14" i="10" l="1"/>
  <c r="P9" i="20"/>
  <c r="D9" i="20"/>
  <c r="O9" i="20"/>
  <c r="C10" i="20"/>
  <c r="Q9" i="20"/>
  <c r="N9" i="20"/>
  <c r="E9" i="20"/>
  <c r="R9" i="20"/>
  <c r="C31" i="20" s="1"/>
  <c r="F9" i="20"/>
  <c r="S9" i="20"/>
  <c r="G9" i="20"/>
  <c r="T9" i="20"/>
  <c r="H9" i="20"/>
  <c r="J19" i="20"/>
  <c r="J17" i="20"/>
  <c r="J15" i="20"/>
  <c r="K14" i="20"/>
  <c r="J20" i="20"/>
  <c r="J18" i="20"/>
  <c r="J16" i="20"/>
  <c r="J12" i="20"/>
  <c r="V21" i="20"/>
  <c r="V19" i="20"/>
  <c r="V17" i="20"/>
  <c r="V15" i="20"/>
  <c r="W14" i="20"/>
  <c r="V20" i="20"/>
  <c r="V18" i="20"/>
  <c r="V16" i="20"/>
  <c r="V12" i="20"/>
  <c r="F30" i="20"/>
  <c r="W29" i="20"/>
  <c r="V29" i="20" s="1"/>
  <c r="T26" i="20"/>
  <c r="U26" i="20" s="1"/>
  <c r="C21" i="20"/>
  <c r="J21" i="20" s="1"/>
  <c r="Q20" i="20"/>
  <c r="P20" i="20"/>
  <c r="D20" i="20"/>
  <c r="N20" i="20"/>
  <c r="O20" i="20"/>
  <c r="F20" i="20"/>
  <c r="E20" i="20"/>
  <c r="R20" i="20"/>
  <c r="D31" i="20" s="1"/>
  <c r="G20" i="20"/>
  <c r="S20" i="20"/>
  <c r="H20" i="20"/>
  <c r="T20" i="20"/>
  <c r="V8" i="20"/>
  <c r="V11" i="20"/>
  <c r="V7" i="20"/>
  <c r="V5" i="20"/>
  <c r="V4" i="20"/>
  <c r="V9" i="20"/>
  <c r="V6" i="20"/>
  <c r="W3" i="20"/>
  <c r="U20" i="20"/>
  <c r="J10" i="20"/>
  <c r="J11" i="20"/>
  <c r="J7" i="20"/>
  <c r="J5" i="20"/>
  <c r="J8" i="20"/>
  <c r="J6" i="20"/>
  <c r="J9" i="20"/>
  <c r="J4" i="20"/>
  <c r="K3" i="20"/>
  <c r="J31" i="20"/>
  <c r="U9" i="20"/>
  <c r="X9" i="18"/>
  <c r="X11" i="18"/>
  <c r="X10" i="18"/>
  <c r="X6" i="18"/>
  <c r="X4" i="18"/>
  <c r="X8" i="18"/>
  <c r="X7" i="18"/>
  <c r="X5" i="18"/>
  <c r="O10" i="18"/>
  <c r="N10" i="18"/>
  <c r="Q10" i="18"/>
  <c r="P10" i="18"/>
  <c r="E10" i="18"/>
  <c r="D10" i="18"/>
  <c r="F10" i="18"/>
  <c r="H10" i="18"/>
  <c r="R10" i="18"/>
  <c r="T10" i="18"/>
  <c r="S10" i="18"/>
  <c r="G10" i="18"/>
  <c r="I10" i="18"/>
  <c r="U10" i="18"/>
  <c r="J10" i="18"/>
  <c r="V10" i="18"/>
  <c r="L9" i="18"/>
  <c r="L11" i="18"/>
  <c r="L8" i="18"/>
  <c r="L6" i="18"/>
  <c r="L4" i="18"/>
  <c r="M3" i="18"/>
  <c r="L5" i="18"/>
  <c r="L7" i="18"/>
  <c r="L10" i="18"/>
  <c r="K10" i="18"/>
  <c r="W29" i="18"/>
  <c r="V29" i="18" s="1"/>
  <c r="F30" i="18"/>
  <c r="T26" i="18"/>
  <c r="U26" i="18" s="1"/>
  <c r="N20" i="18"/>
  <c r="C21" i="18"/>
  <c r="Q20" i="18"/>
  <c r="P20" i="18"/>
  <c r="O20" i="18"/>
  <c r="D20" i="18"/>
  <c r="G20" i="18"/>
  <c r="S20" i="18"/>
  <c r="F20" i="18"/>
  <c r="E20" i="18"/>
  <c r="R20" i="18"/>
  <c r="T20" i="18"/>
  <c r="H20" i="18"/>
  <c r="U20" i="18"/>
  <c r="I20" i="18"/>
  <c r="W19" i="18"/>
  <c r="W17" i="18"/>
  <c r="W15" i="18"/>
  <c r="X14" i="18"/>
  <c r="W20" i="18"/>
  <c r="W16" i="18"/>
  <c r="W18" i="18"/>
  <c r="W12" i="18"/>
  <c r="K21" i="18"/>
  <c r="K19" i="18"/>
  <c r="K17" i="18"/>
  <c r="K15" i="18"/>
  <c r="L14" i="18"/>
  <c r="K18" i="18"/>
  <c r="K20" i="18"/>
  <c r="K12" i="18"/>
  <c r="K16" i="18"/>
  <c r="D27" i="14"/>
  <c r="Q11" i="14"/>
  <c r="P11" i="14"/>
  <c r="C33" i="14" s="1"/>
  <c r="O11" i="14"/>
  <c r="N11" i="14"/>
  <c r="D11" i="14"/>
  <c r="Q4" i="14"/>
  <c r="O4" i="14"/>
  <c r="N4" i="14"/>
  <c r="P12" i="14"/>
  <c r="B27" i="14"/>
  <c r="B28" i="14" s="1"/>
  <c r="B29" i="14" s="1"/>
  <c r="B30" i="14" s="1"/>
  <c r="B31" i="14" s="1"/>
  <c r="B32" i="14" s="1"/>
  <c r="B33" i="14" s="1"/>
  <c r="N15" i="10" l="1"/>
  <c r="N10" i="20"/>
  <c r="Q10" i="20"/>
  <c r="O10" i="20"/>
  <c r="P10" i="20"/>
  <c r="D10" i="20"/>
  <c r="R10" i="20"/>
  <c r="C32" i="20" s="1"/>
  <c r="E10" i="20"/>
  <c r="F10" i="20"/>
  <c r="S10" i="20"/>
  <c r="G10" i="20"/>
  <c r="H10" i="20"/>
  <c r="T10" i="20"/>
  <c r="I10" i="20"/>
  <c r="U10" i="20"/>
  <c r="W9" i="20"/>
  <c r="W10" i="20"/>
  <c r="W8" i="20"/>
  <c r="W5" i="20"/>
  <c r="W6" i="20"/>
  <c r="W4" i="20"/>
  <c r="X3" i="20"/>
  <c r="W11" i="20"/>
  <c r="W7" i="20"/>
  <c r="V10" i="20"/>
  <c r="K21" i="20"/>
  <c r="K19" i="20"/>
  <c r="K17" i="20"/>
  <c r="K15" i="20"/>
  <c r="L14" i="20"/>
  <c r="K12" i="20"/>
  <c r="K16" i="20"/>
  <c r="K18" i="20"/>
  <c r="K20" i="20"/>
  <c r="K9" i="20"/>
  <c r="K10" i="20"/>
  <c r="K11" i="20"/>
  <c r="K8" i="20"/>
  <c r="K6" i="20"/>
  <c r="K4" i="20"/>
  <c r="L3" i="20"/>
  <c r="K7" i="20"/>
  <c r="K5" i="20"/>
  <c r="W21" i="20"/>
  <c r="W19" i="20"/>
  <c r="W17" i="20"/>
  <c r="W15" i="20"/>
  <c r="X14" i="20"/>
  <c r="W12" i="20"/>
  <c r="W16" i="20"/>
  <c r="W18" i="20"/>
  <c r="W20" i="20"/>
  <c r="F31" i="20"/>
  <c r="W28" i="20"/>
  <c r="V28" i="20" s="1"/>
  <c r="O21" i="20"/>
  <c r="N21" i="20"/>
  <c r="P21" i="20"/>
  <c r="D21" i="20"/>
  <c r="Q21" i="20"/>
  <c r="C22" i="20"/>
  <c r="E21" i="20"/>
  <c r="R21" i="20"/>
  <c r="D32" i="20" s="1"/>
  <c r="J32" i="20" s="1"/>
  <c r="F21" i="20"/>
  <c r="G21" i="20"/>
  <c r="S21" i="20"/>
  <c r="H21" i="20"/>
  <c r="T21" i="20"/>
  <c r="I21" i="20"/>
  <c r="U21" i="20"/>
  <c r="P21" i="18"/>
  <c r="D21" i="18"/>
  <c r="O21" i="18"/>
  <c r="F21" i="18"/>
  <c r="C22" i="18"/>
  <c r="Q21" i="18"/>
  <c r="N21" i="18"/>
  <c r="E21" i="18"/>
  <c r="R21" i="18"/>
  <c r="G21" i="18"/>
  <c r="S21" i="18"/>
  <c r="T21" i="18"/>
  <c r="H21" i="18"/>
  <c r="U21" i="18"/>
  <c r="I21" i="18"/>
  <c r="J21" i="18"/>
  <c r="V21" i="18"/>
  <c r="M9" i="18"/>
  <c r="M11" i="18"/>
  <c r="M8" i="18"/>
  <c r="M6" i="18"/>
  <c r="M4" i="18"/>
  <c r="M5" i="18"/>
  <c r="M10" i="18"/>
  <c r="M7" i="18"/>
  <c r="L21" i="18"/>
  <c r="L19" i="18"/>
  <c r="L17" i="18"/>
  <c r="L15" i="18"/>
  <c r="M14" i="18"/>
  <c r="L12" i="18"/>
  <c r="L22" i="18"/>
  <c r="L18" i="18"/>
  <c r="L20" i="18"/>
  <c r="L16" i="18"/>
  <c r="X21" i="18"/>
  <c r="X19" i="18"/>
  <c r="X17" i="18"/>
  <c r="X15" i="18"/>
  <c r="X12" i="18"/>
  <c r="X20" i="18"/>
  <c r="X16" i="18"/>
  <c r="X22" i="18"/>
  <c r="X18" i="18"/>
  <c r="W21" i="18"/>
  <c r="F31" i="18"/>
  <c r="W28" i="18"/>
  <c r="V28" i="18" s="1"/>
  <c r="J31" i="18"/>
  <c r="J32" i="18" s="1"/>
  <c r="C16" i="14"/>
  <c r="D4" i="14"/>
  <c r="C5" i="14"/>
  <c r="R3" i="14"/>
  <c r="E3" i="14"/>
  <c r="Q15" i="14"/>
  <c r="O15" i="14"/>
  <c r="N15" i="14"/>
  <c r="D15" i="14"/>
  <c r="Q12" i="14"/>
  <c r="O12" i="14"/>
  <c r="N12" i="14"/>
  <c r="D12" i="14"/>
  <c r="R14" i="14"/>
  <c r="R12" i="14" s="1"/>
  <c r="E14" i="14"/>
  <c r="E12" i="14" s="1"/>
  <c r="N16" i="10" l="1"/>
  <c r="X12" i="20"/>
  <c r="X22" i="20"/>
  <c r="X20" i="20"/>
  <c r="X18" i="20"/>
  <c r="X16" i="20"/>
  <c r="X21" i="20"/>
  <c r="X19" i="20"/>
  <c r="X17" i="20"/>
  <c r="X15" i="20"/>
  <c r="Q22" i="20"/>
  <c r="P22" i="20"/>
  <c r="D22" i="20"/>
  <c r="N22" i="20"/>
  <c r="O22" i="20"/>
  <c r="E22" i="20"/>
  <c r="R22" i="20"/>
  <c r="D33" i="20" s="1"/>
  <c r="F22" i="20"/>
  <c r="G22" i="20"/>
  <c r="S22" i="20"/>
  <c r="H22" i="20"/>
  <c r="T22" i="20"/>
  <c r="U22" i="20"/>
  <c r="I22" i="20"/>
  <c r="V22" i="20"/>
  <c r="J22" i="20"/>
  <c r="W22" i="20"/>
  <c r="K22" i="20"/>
  <c r="W27" i="20"/>
  <c r="V27" i="20" s="1"/>
  <c r="F32" i="20"/>
  <c r="L9" i="20"/>
  <c r="L11" i="20"/>
  <c r="L8" i="20"/>
  <c r="L6" i="20"/>
  <c r="L4" i="20"/>
  <c r="M3" i="20"/>
  <c r="L7" i="20"/>
  <c r="L5" i="20"/>
  <c r="L10" i="20"/>
  <c r="L12" i="20"/>
  <c r="L22" i="20"/>
  <c r="L20" i="20"/>
  <c r="L18" i="20"/>
  <c r="L16" i="20"/>
  <c r="L21" i="20"/>
  <c r="L19" i="20"/>
  <c r="L17" i="20"/>
  <c r="L15" i="20"/>
  <c r="M14" i="20"/>
  <c r="X9" i="20"/>
  <c r="X11" i="20"/>
  <c r="X10" i="20"/>
  <c r="X6" i="20"/>
  <c r="X4" i="20"/>
  <c r="X7" i="20"/>
  <c r="X5" i="20"/>
  <c r="X8" i="20"/>
  <c r="J33" i="18"/>
  <c r="M12" i="18"/>
  <c r="M22" i="18"/>
  <c r="M20" i="18"/>
  <c r="M18" i="18"/>
  <c r="M16" i="18"/>
  <c r="M19" i="18"/>
  <c r="M17" i="18"/>
  <c r="M21" i="18"/>
  <c r="M15" i="18"/>
  <c r="N22" i="18"/>
  <c r="Q22" i="18"/>
  <c r="D22" i="18"/>
  <c r="P22" i="18"/>
  <c r="O22" i="18"/>
  <c r="S22" i="18"/>
  <c r="E22" i="18"/>
  <c r="F22" i="18"/>
  <c r="R22" i="18"/>
  <c r="G22" i="18"/>
  <c r="H22" i="18"/>
  <c r="T22" i="18"/>
  <c r="U22" i="18"/>
  <c r="I22" i="18"/>
  <c r="J22" i="18"/>
  <c r="V22" i="18"/>
  <c r="K22" i="18"/>
  <c r="W22" i="18"/>
  <c r="W27" i="18"/>
  <c r="V27" i="18" s="1"/>
  <c r="F32" i="18"/>
  <c r="V32" i="14"/>
  <c r="F3" i="14"/>
  <c r="E5" i="14"/>
  <c r="E11" i="14"/>
  <c r="E4" i="14"/>
  <c r="W33" i="14"/>
  <c r="T30" i="14"/>
  <c r="S3" i="14"/>
  <c r="R11" i="14"/>
  <c r="R4" i="14"/>
  <c r="R5" i="14"/>
  <c r="R6" i="14"/>
  <c r="Q5" i="14"/>
  <c r="N5" i="14"/>
  <c r="O5" i="14"/>
  <c r="D5" i="14"/>
  <c r="C17" i="14"/>
  <c r="C18" i="14" s="1"/>
  <c r="C19" i="14" s="1"/>
  <c r="C20" i="14" s="1"/>
  <c r="C21" i="14" s="1"/>
  <c r="C22" i="14" s="1"/>
  <c r="P22" i="14" s="1"/>
  <c r="D33" i="14" s="1"/>
  <c r="N16" i="14"/>
  <c r="N22" i="14"/>
  <c r="D22" i="14"/>
  <c r="O22" i="14"/>
  <c r="Q22" i="14"/>
  <c r="C6" i="14"/>
  <c r="E6" i="14" s="1"/>
  <c r="E15" i="14"/>
  <c r="D16" i="14"/>
  <c r="S14" i="14"/>
  <c r="R15" i="14"/>
  <c r="E22" i="14"/>
  <c r="E16" i="14"/>
  <c r="Q16" i="14"/>
  <c r="R17" i="14"/>
  <c r="R22" i="14"/>
  <c r="F14" i="14"/>
  <c r="R16" i="14"/>
  <c r="N17" i="10" l="1"/>
  <c r="M11" i="20"/>
  <c r="M10" i="20"/>
  <c r="M8" i="20"/>
  <c r="M9" i="20"/>
  <c r="M7" i="20"/>
  <c r="M5" i="20"/>
  <c r="M4" i="20"/>
  <c r="M6" i="20"/>
  <c r="M22" i="20"/>
  <c r="M20" i="20"/>
  <c r="M18" i="20"/>
  <c r="M16" i="20"/>
  <c r="M12" i="20"/>
  <c r="M21" i="20"/>
  <c r="M15" i="20"/>
  <c r="M17" i="20"/>
  <c r="M19" i="20"/>
  <c r="F33" i="20"/>
  <c r="W26" i="20"/>
  <c r="V26" i="20" s="1"/>
  <c r="J33" i="20"/>
  <c r="W26" i="18"/>
  <c r="V26" i="18" s="1"/>
  <c r="F33" i="18"/>
  <c r="V26" i="14"/>
  <c r="T3" i="14"/>
  <c r="S7" i="14"/>
  <c r="S11" i="14"/>
  <c r="S4" i="14"/>
  <c r="S6" i="14"/>
  <c r="S5" i="14"/>
  <c r="G3" i="14"/>
  <c r="F4" i="14"/>
  <c r="F6" i="14"/>
  <c r="F5" i="14"/>
  <c r="F11" i="14"/>
  <c r="D6" i="14"/>
  <c r="Q6" i="14"/>
  <c r="N6" i="14"/>
  <c r="O6" i="14"/>
  <c r="S22" i="14"/>
  <c r="C7" i="14"/>
  <c r="S12" i="14"/>
  <c r="T14" i="14"/>
  <c r="T16" i="14" s="1"/>
  <c r="S17" i="14"/>
  <c r="S15" i="14"/>
  <c r="S16" i="14"/>
  <c r="T15" i="14"/>
  <c r="P17" i="14"/>
  <c r="D17" i="14"/>
  <c r="E17" i="14"/>
  <c r="O17" i="14"/>
  <c r="N17" i="14"/>
  <c r="Q17" i="14"/>
  <c r="F16" i="14"/>
  <c r="F22" i="14"/>
  <c r="F17" i="14"/>
  <c r="F15" i="14"/>
  <c r="F12" i="14"/>
  <c r="G14" i="14"/>
  <c r="N18" i="10" l="1"/>
  <c r="D28" i="14"/>
  <c r="H3" i="14"/>
  <c r="G7" i="14"/>
  <c r="G11" i="14"/>
  <c r="G4" i="14"/>
  <c r="G6" i="14"/>
  <c r="G5" i="14"/>
  <c r="O7" i="14"/>
  <c r="Q7" i="14"/>
  <c r="N7" i="14"/>
  <c r="D7" i="14"/>
  <c r="P7" i="14"/>
  <c r="E7" i="14"/>
  <c r="R7" i="14"/>
  <c r="F7" i="14"/>
  <c r="U3" i="14"/>
  <c r="T11" i="14"/>
  <c r="T6" i="14"/>
  <c r="T5" i="14"/>
  <c r="T4" i="14"/>
  <c r="T7" i="14"/>
  <c r="V31" i="14"/>
  <c r="T12" i="14"/>
  <c r="C8" i="14"/>
  <c r="T22" i="14"/>
  <c r="T17" i="14"/>
  <c r="U14" i="14"/>
  <c r="N18" i="14"/>
  <c r="O18" i="14"/>
  <c r="Q18" i="14"/>
  <c r="P18" i="14"/>
  <c r="D18" i="14"/>
  <c r="S18" i="14"/>
  <c r="R18" i="14"/>
  <c r="E18" i="14"/>
  <c r="G22" i="14"/>
  <c r="G16" i="14"/>
  <c r="G17" i="14"/>
  <c r="G15" i="14"/>
  <c r="G12" i="14"/>
  <c r="H14" i="14"/>
  <c r="G18" i="14"/>
  <c r="U22" i="14"/>
  <c r="F18" i="14"/>
  <c r="T18" i="14"/>
  <c r="H8" i="11"/>
  <c r="H9" i="11"/>
  <c r="H10" i="11"/>
  <c r="H11" i="11"/>
  <c r="H12" i="11"/>
  <c r="H13" i="11"/>
  <c r="H7" i="11"/>
  <c r="F13" i="11"/>
  <c r="F12" i="11"/>
  <c r="F11" i="11"/>
  <c r="F10" i="11"/>
  <c r="F9" i="11"/>
  <c r="F8" i="11"/>
  <c r="F14" i="11" s="1"/>
  <c r="F7" i="11"/>
  <c r="N19" i="10" l="1"/>
  <c r="D29" i="14"/>
  <c r="C29" i="14"/>
  <c r="N8" i="14"/>
  <c r="Q8" i="14"/>
  <c r="D8" i="14"/>
  <c r="P8" i="14"/>
  <c r="O8" i="14"/>
  <c r="R8" i="14"/>
  <c r="E8" i="14"/>
  <c r="F8" i="14"/>
  <c r="S8" i="14"/>
  <c r="T8" i="14"/>
  <c r="G8" i="14"/>
  <c r="V30" i="14"/>
  <c r="V3" i="14"/>
  <c r="U9" i="14"/>
  <c r="U5" i="14"/>
  <c r="U8" i="14"/>
  <c r="U4" i="14"/>
  <c r="U6" i="14"/>
  <c r="U7" i="14"/>
  <c r="U11" i="14"/>
  <c r="I3" i="14"/>
  <c r="H11" i="14"/>
  <c r="H6" i="14"/>
  <c r="H9" i="14"/>
  <c r="H8" i="14"/>
  <c r="H4" i="14"/>
  <c r="H5" i="14"/>
  <c r="H7" i="14"/>
  <c r="V14" i="14"/>
  <c r="V16" i="14" s="1"/>
  <c r="U16" i="14"/>
  <c r="U15" i="14"/>
  <c r="U17" i="14"/>
  <c r="U12" i="14"/>
  <c r="C9" i="14"/>
  <c r="U18" i="14"/>
  <c r="P19" i="14"/>
  <c r="D19" i="14"/>
  <c r="Q19" i="14"/>
  <c r="O19" i="14"/>
  <c r="N19" i="14"/>
  <c r="E19" i="14"/>
  <c r="S19" i="14"/>
  <c r="R19" i="14"/>
  <c r="F19" i="14"/>
  <c r="T19" i="14"/>
  <c r="U19" i="14"/>
  <c r="V18" i="14"/>
  <c r="V12" i="14"/>
  <c r="W14" i="14"/>
  <c r="H19" i="14"/>
  <c r="H17" i="14"/>
  <c r="H15" i="14"/>
  <c r="H12" i="14"/>
  <c r="I14" i="14"/>
  <c r="H22" i="14"/>
  <c r="H18" i="14"/>
  <c r="H16" i="14"/>
  <c r="G19" i="14"/>
  <c r="H14" i="11"/>
  <c r="B9" i="10"/>
  <c r="R17" i="9"/>
  <c r="R15" i="9"/>
  <c r="V8" i="9"/>
  <c r="V7" i="9"/>
  <c r="R8" i="9"/>
  <c r="S8" i="9"/>
  <c r="T8" i="9"/>
  <c r="U8" i="9"/>
  <c r="R9" i="9"/>
  <c r="R16" i="9" s="1"/>
  <c r="S9" i="9"/>
  <c r="T9" i="9"/>
  <c r="U9" i="9"/>
  <c r="V9" i="9"/>
  <c r="R10" i="9"/>
  <c r="S10" i="9"/>
  <c r="T10" i="9"/>
  <c r="U10" i="9"/>
  <c r="V10" i="9"/>
  <c r="S7" i="9"/>
  <c r="S14" i="9" s="1"/>
  <c r="T7" i="9"/>
  <c r="U7" i="9"/>
  <c r="R7" i="9"/>
  <c r="R14" i="9" s="1"/>
  <c r="G7" i="9"/>
  <c r="G8" i="9"/>
  <c r="G9" i="9"/>
  <c r="G10" i="9"/>
  <c r="C8" i="8"/>
  <c r="E8" i="8" s="1"/>
  <c r="N20" i="10" l="1"/>
  <c r="C9" i="10"/>
  <c r="D9" i="10"/>
  <c r="B10" i="10"/>
  <c r="D30" i="14"/>
  <c r="C30" i="14"/>
  <c r="W3" i="14"/>
  <c r="V11" i="14"/>
  <c r="V8" i="14"/>
  <c r="V4" i="14"/>
  <c r="V7" i="14"/>
  <c r="V6" i="14"/>
  <c r="V5" i="14"/>
  <c r="V9" i="14"/>
  <c r="V15" i="14"/>
  <c r="Q9" i="14"/>
  <c r="P9" i="14"/>
  <c r="D9" i="14"/>
  <c r="O9" i="14"/>
  <c r="N9" i="14"/>
  <c r="E9" i="14"/>
  <c r="R9" i="14"/>
  <c r="S9" i="14"/>
  <c r="F9" i="14"/>
  <c r="G9" i="14"/>
  <c r="T9" i="14"/>
  <c r="V29" i="14"/>
  <c r="U26" i="14"/>
  <c r="J3" i="14"/>
  <c r="I9" i="14"/>
  <c r="I5" i="14"/>
  <c r="I8" i="14"/>
  <c r="I4" i="14"/>
  <c r="I10" i="14"/>
  <c r="I11" i="14"/>
  <c r="I7" i="14"/>
  <c r="I6" i="14"/>
  <c r="V17" i="14"/>
  <c r="V22" i="14"/>
  <c r="V19" i="14"/>
  <c r="C10" i="14"/>
  <c r="N20" i="14"/>
  <c r="O20" i="14"/>
  <c r="W21" i="14"/>
  <c r="Q20" i="14"/>
  <c r="P20" i="14"/>
  <c r="D20" i="14"/>
  <c r="R20" i="14"/>
  <c r="S20" i="14"/>
  <c r="E20" i="14"/>
  <c r="F20" i="14"/>
  <c r="T20" i="14"/>
  <c r="G20" i="14"/>
  <c r="U20" i="14"/>
  <c r="I12" i="14"/>
  <c r="J14" i="14"/>
  <c r="I20" i="14"/>
  <c r="I18" i="14"/>
  <c r="I16" i="14"/>
  <c r="I21" i="14"/>
  <c r="I19" i="14"/>
  <c r="I17" i="14"/>
  <c r="I15" i="14"/>
  <c r="I22" i="14"/>
  <c r="H20" i="14"/>
  <c r="W22" i="14"/>
  <c r="W19" i="14"/>
  <c r="W17" i="14"/>
  <c r="W15" i="14"/>
  <c r="W12" i="14"/>
  <c r="X14" i="14"/>
  <c r="W20" i="14"/>
  <c r="W18" i="14"/>
  <c r="W16" i="14"/>
  <c r="V20" i="14"/>
  <c r="D8" i="8"/>
  <c r="C9" i="8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E3" i="6"/>
  <c r="E4" i="6"/>
  <c r="F4" i="6" s="1"/>
  <c r="J4" i="6" s="1"/>
  <c r="E5" i="6"/>
  <c r="F5" i="6" s="1"/>
  <c r="J5" i="6" s="1"/>
  <c r="E6" i="6"/>
  <c r="E7" i="6"/>
  <c r="E8" i="6"/>
  <c r="F8" i="6" s="1"/>
  <c r="J8" i="6" s="1"/>
  <c r="E9" i="6"/>
  <c r="F9" i="6" s="1"/>
  <c r="J9" i="6" s="1"/>
  <c r="E10" i="6"/>
  <c r="E11" i="6"/>
  <c r="E12" i="6"/>
  <c r="F12" i="6" s="1"/>
  <c r="J12" i="6" s="1"/>
  <c r="E13" i="6"/>
  <c r="F13" i="6" s="1"/>
  <c r="J13" i="6" s="1"/>
  <c r="E14" i="6"/>
  <c r="E15" i="6"/>
  <c r="E16" i="6"/>
  <c r="E17" i="6"/>
  <c r="F17" i="6" s="1"/>
  <c r="J17" i="6" s="1"/>
  <c r="E18" i="6"/>
  <c r="E19" i="6"/>
  <c r="E20" i="6"/>
  <c r="F20" i="6" s="1"/>
  <c r="J20" i="6" s="1"/>
  <c r="E21" i="6"/>
  <c r="F21" i="6" s="1"/>
  <c r="J21" i="6" s="1"/>
  <c r="E22" i="6"/>
  <c r="E23" i="6"/>
  <c r="E24" i="6"/>
  <c r="F24" i="6" s="1"/>
  <c r="J24" i="6" s="1"/>
  <c r="E25" i="6"/>
  <c r="F25" i="6" s="1"/>
  <c r="J25" i="6" s="1"/>
  <c r="E26" i="6"/>
  <c r="E27" i="6"/>
  <c r="E2" i="6"/>
  <c r="F2" i="6" s="1"/>
  <c r="J2" i="6" s="1"/>
  <c r="F7" i="6"/>
  <c r="J7" i="6" s="1"/>
  <c r="F11" i="6"/>
  <c r="J11" i="6" s="1"/>
  <c r="F16" i="6"/>
  <c r="J16" i="6" s="1"/>
  <c r="F18" i="6"/>
  <c r="J18" i="6" s="1"/>
  <c r="F23" i="6"/>
  <c r="J23" i="6" s="1"/>
  <c r="F27" i="6"/>
  <c r="J27" i="6" s="1"/>
  <c r="F6" i="6"/>
  <c r="J6" i="6" s="1"/>
  <c r="F10" i="6"/>
  <c r="J10" i="6" s="1"/>
  <c r="F14" i="6"/>
  <c r="J14" i="6" s="1"/>
  <c r="F22" i="6"/>
  <c r="J22" i="6" s="1"/>
  <c r="F26" i="6"/>
  <c r="J26" i="6" s="1"/>
  <c r="F3" i="6"/>
  <c r="J3" i="6" s="1"/>
  <c r="F15" i="6"/>
  <c r="J15" i="6" s="1"/>
  <c r="F19" i="6"/>
  <c r="J19" i="6" s="1"/>
  <c r="N21" i="10" l="1"/>
  <c r="C10" i="10"/>
  <c r="D10" i="10"/>
  <c r="B11" i="10"/>
  <c r="D31" i="14"/>
  <c r="C31" i="14"/>
  <c r="V28" i="14"/>
  <c r="P10" i="14"/>
  <c r="C32" i="14" s="1"/>
  <c r="D10" i="14"/>
  <c r="O10" i="14"/>
  <c r="N10" i="14"/>
  <c r="Q10" i="14"/>
  <c r="R10" i="14"/>
  <c r="E10" i="14"/>
  <c r="S10" i="14"/>
  <c r="F10" i="14"/>
  <c r="T10" i="14"/>
  <c r="G10" i="14"/>
  <c r="H10" i="14"/>
  <c r="U10" i="14"/>
  <c r="K3" i="14"/>
  <c r="J8" i="14"/>
  <c r="J4" i="14"/>
  <c r="J10" i="14"/>
  <c r="J11" i="14"/>
  <c r="J7" i="14"/>
  <c r="J6" i="14"/>
  <c r="J5" i="14"/>
  <c r="J9" i="14"/>
  <c r="V10" i="14"/>
  <c r="X3" i="14"/>
  <c r="W7" i="14"/>
  <c r="W11" i="14"/>
  <c r="W9" i="14"/>
  <c r="W6" i="14"/>
  <c r="W4" i="14"/>
  <c r="W10" i="14"/>
  <c r="W8" i="14"/>
  <c r="W5" i="14"/>
  <c r="X21" i="14"/>
  <c r="X19" i="14"/>
  <c r="X17" i="14"/>
  <c r="X15" i="14"/>
  <c r="X12" i="14"/>
  <c r="X20" i="14"/>
  <c r="X18" i="14"/>
  <c r="X16" i="14"/>
  <c r="X22" i="14"/>
  <c r="J20" i="14"/>
  <c r="J18" i="14"/>
  <c r="J16" i="14"/>
  <c r="J22" i="14"/>
  <c r="J12" i="14"/>
  <c r="J21" i="14"/>
  <c r="J19" i="14"/>
  <c r="J17" i="14"/>
  <c r="J15" i="14"/>
  <c r="K14" i="14"/>
  <c r="P21" i="14"/>
  <c r="D32" i="14" s="1"/>
  <c r="D21" i="14"/>
  <c r="O21" i="14"/>
  <c r="Q21" i="14"/>
  <c r="E21" i="14"/>
  <c r="N21" i="14"/>
  <c r="R21" i="14"/>
  <c r="S21" i="14"/>
  <c r="T21" i="14"/>
  <c r="F21" i="14"/>
  <c r="U21" i="14"/>
  <c r="G21" i="14"/>
  <c r="V21" i="14"/>
  <c r="H21" i="14"/>
  <c r="D9" i="8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E9" i="8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9" i="5"/>
  <c r="E13" i="5"/>
  <c r="E17" i="5"/>
  <c r="C6" i="5"/>
  <c r="E6" i="5" s="1"/>
  <c r="C7" i="5"/>
  <c r="E7" i="5" s="1"/>
  <c r="C8" i="5"/>
  <c r="E8" i="5" s="1"/>
  <c r="C9" i="5"/>
  <c r="C10" i="5"/>
  <c r="E10" i="5" s="1"/>
  <c r="C11" i="5"/>
  <c r="E11" i="5" s="1"/>
  <c r="C12" i="5"/>
  <c r="E12" i="5" s="1"/>
  <c r="C13" i="5"/>
  <c r="C14" i="5"/>
  <c r="E14" i="5" s="1"/>
  <c r="C15" i="5"/>
  <c r="E15" i="5" s="1"/>
  <c r="C16" i="5"/>
  <c r="E16" i="5" s="1"/>
  <c r="C17" i="5"/>
  <c r="C18" i="5"/>
  <c r="E18" i="5" s="1"/>
  <c r="C19" i="5"/>
  <c r="E19" i="5" s="1"/>
  <c r="C5" i="5"/>
  <c r="E5" i="5" s="1"/>
  <c r="F5" i="5" s="1"/>
  <c r="D5" i="5"/>
  <c r="D7" i="5"/>
  <c r="D8" i="5"/>
  <c r="D9" i="5"/>
  <c r="F9" i="5" s="1"/>
  <c r="D10" i="5"/>
  <c r="D11" i="5"/>
  <c r="D12" i="5"/>
  <c r="D13" i="5"/>
  <c r="D14" i="5"/>
  <c r="D15" i="5"/>
  <c r="D16" i="5"/>
  <c r="D17" i="5"/>
  <c r="D18" i="5"/>
  <c r="D19" i="5"/>
  <c r="D6" i="5"/>
  <c r="B9" i="4"/>
  <c r="C9" i="4" s="1"/>
  <c r="C8" i="4"/>
  <c r="B9" i="3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N22" i="10" l="1"/>
  <c r="C11" i="10"/>
  <c r="D11" i="10"/>
  <c r="B12" i="10"/>
  <c r="L3" i="14"/>
  <c r="K7" i="14"/>
  <c r="K11" i="14"/>
  <c r="K10" i="14"/>
  <c r="K6" i="14"/>
  <c r="K5" i="14"/>
  <c r="K8" i="14"/>
  <c r="K4" i="14"/>
  <c r="K9" i="14"/>
  <c r="V27" i="14"/>
  <c r="X11" i="14"/>
  <c r="X6" i="14"/>
  <c r="X10" i="14"/>
  <c r="X9" i="14"/>
  <c r="X8" i="14"/>
  <c r="X5" i="14"/>
  <c r="X4" i="14"/>
  <c r="X7" i="14"/>
  <c r="K22" i="14"/>
  <c r="K21" i="14"/>
  <c r="K19" i="14"/>
  <c r="K17" i="14"/>
  <c r="K15" i="14"/>
  <c r="K20" i="14"/>
  <c r="K18" i="14"/>
  <c r="K12" i="14"/>
  <c r="L14" i="14"/>
  <c r="K16" i="14"/>
  <c r="F17" i="5"/>
  <c r="F13" i="5"/>
  <c r="B10" i="4"/>
  <c r="B11" i="4" s="1"/>
  <c r="B12" i="4" s="1"/>
  <c r="F19" i="5"/>
  <c r="F15" i="5"/>
  <c r="F11" i="5"/>
  <c r="F7" i="5"/>
  <c r="F6" i="5"/>
  <c r="F16" i="5"/>
  <c r="F12" i="5"/>
  <c r="F8" i="5"/>
  <c r="F18" i="5"/>
  <c r="F14" i="5"/>
  <c r="F10" i="5"/>
  <c r="C9" i="3"/>
  <c r="C8" i="3"/>
  <c r="N23" i="10" l="1"/>
  <c r="D12" i="10"/>
  <c r="C12" i="10"/>
  <c r="B13" i="10"/>
  <c r="M3" i="14"/>
  <c r="L11" i="14"/>
  <c r="L10" i="14"/>
  <c r="L6" i="14"/>
  <c r="L9" i="14"/>
  <c r="L8" i="14"/>
  <c r="L7" i="14"/>
  <c r="L4" i="14"/>
  <c r="L5" i="14"/>
  <c r="L21" i="14"/>
  <c r="L19" i="14"/>
  <c r="L17" i="14"/>
  <c r="L15" i="14"/>
  <c r="L12" i="14"/>
  <c r="M14" i="14"/>
  <c r="L22" i="14"/>
  <c r="L20" i="14"/>
  <c r="L18" i="14"/>
  <c r="L16" i="14"/>
  <c r="B13" i="4"/>
  <c r="C12" i="4"/>
  <c r="D12" i="4" s="1"/>
  <c r="C10" i="4"/>
  <c r="D10" i="4" s="1"/>
  <c r="C11" i="4"/>
  <c r="C10" i="3"/>
  <c r="N24" i="10" l="1"/>
  <c r="C13" i="10"/>
  <c r="D13" i="10"/>
  <c r="B14" i="10"/>
  <c r="M9" i="14"/>
  <c r="M5" i="14"/>
  <c r="M8" i="14"/>
  <c r="M11" i="14"/>
  <c r="M7" i="14"/>
  <c r="M6" i="14"/>
  <c r="M10" i="14"/>
  <c r="M4" i="14"/>
  <c r="M12" i="14"/>
  <c r="M21" i="14"/>
  <c r="M20" i="14"/>
  <c r="M18" i="14"/>
  <c r="M16" i="14"/>
  <c r="M22" i="14"/>
  <c r="M19" i="14"/>
  <c r="M17" i="14"/>
  <c r="M15" i="14"/>
  <c r="B14" i="4"/>
  <c r="C14" i="4" s="1"/>
  <c r="C13" i="4"/>
  <c r="C11" i="3"/>
  <c r="N25" i="10" l="1"/>
  <c r="D14" i="10"/>
  <c r="C14" i="10"/>
  <c r="B15" i="10"/>
  <c r="C12" i="3"/>
  <c r="N26" i="10" l="1"/>
  <c r="C15" i="10"/>
  <c r="D15" i="10"/>
  <c r="B16" i="10"/>
  <c r="C13" i="3"/>
  <c r="N27" i="10" l="1"/>
  <c r="D16" i="10"/>
  <c r="C16" i="10"/>
  <c r="B17" i="10"/>
  <c r="C14" i="3"/>
  <c r="N28" i="10" l="1"/>
  <c r="C17" i="10"/>
  <c r="D17" i="10"/>
  <c r="B18" i="10"/>
  <c r="C15" i="3"/>
  <c r="N29" i="10" l="1"/>
  <c r="D18" i="10"/>
  <c r="C18" i="10"/>
  <c r="B19" i="10"/>
  <c r="C16" i="3"/>
  <c r="N30" i="10" l="1"/>
  <c r="C19" i="10"/>
  <c r="D19" i="10"/>
  <c r="B20" i="10"/>
  <c r="C17" i="3"/>
  <c r="N31" i="10" l="1"/>
  <c r="D20" i="10"/>
  <c r="C20" i="10"/>
  <c r="B21" i="10"/>
  <c r="C18" i="3"/>
  <c r="N32" i="10" l="1"/>
  <c r="C21" i="10"/>
  <c r="D21" i="10"/>
  <c r="B22" i="10"/>
  <c r="C19" i="3"/>
  <c r="N33" i="10" l="1"/>
  <c r="D22" i="10"/>
  <c r="C22" i="10"/>
  <c r="B23" i="10"/>
  <c r="C20" i="3"/>
  <c r="N34" i="10" l="1"/>
  <c r="C23" i="10"/>
  <c r="D23" i="10"/>
  <c r="B24" i="10"/>
  <c r="C21" i="3"/>
  <c r="N35" i="10" l="1"/>
  <c r="D24" i="10"/>
  <c r="C24" i="10"/>
  <c r="B25" i="10"/>
  <c r="C22" i="3"/>
  <c r="N36" i="10" l="1"/>
  <c r="C25" i="10"/>
  <c r="D25" i="10"/>
  <c r="B26" i="10"/>
  <c r="C23" i="3"/>
  <c r="N37" i="10" l="1"/>
  <c r="D26" i="10"/>
  <c r="C26" i="10"/>
  <c r="B27" i="10"/>
  <c r="C24" i="3"/>
  <c r="N38" i="10" l="1"/>
  <c r="C27" i="10"/>
  <c r="D27" i="10"/>
  <c r="B28" i="10"/>
  <c r="C25" i="3"/>
  <c r="D28" i="10" l="1"/>
  <c r="C28" i="10"/>
  <c r="B29" i="10"/>
  <c r="C26" i="3"/>
  <c r="C29" i="10" l="1"/>
  <c r="D29" i="10"/>
  <c r="B30" i="10"/>
  <c r="C27" i="3"/>
  <c r="D30" i="10" l="1"/>
  <c r="C30" i="10"/>
  <c r="B31" i="10"/>
  <c r="C28" i="3"/>
  <c r="C31" i="10" l="1"/>
  <c r="D31" i="10"/>
  <c r="B32" i="10"/>
  <c r="C29" i="3"/>
  <c r="C32" i="10" l="1"/>
  <c r="D32" i="10"/>
  <c r="B33" i="10"/>
  <c r="C30" i="3"/>
  <c r="C33" i="10" l="1"/>
  <c r="D33" i="10"/>
  <c r="B34" i="10"/>
  <c r="C31" i="3"/>
  <c r="D34" i="10" l="1"/>
  <c r="C34" i="10"/>
  <c r="B35" i="10"/>
  <c r="C32" i="3"/>
  <c r="C35" i="10" l="1"/>
  <c r="D35" i="10"/>
  <c r="B36" i="10"/>
  <c r="C33" i="3"/>
  <c r="D36" i="10" l="1"/>
  <c r="C36" i="10"/>
  <c r="B37" i="10"/>
  <c r="C34" i="3"/>
  <c r="C37" i="10" l="1"/>
  <c r="D37" i="10"/>
  <c r="B38" i="10"/>
  <c r="C35" i="3"/>
  <c r="D38" i="10" l="1"/>
  <c r="C38" i="10"/>
  <c r="C36" i="3"/>
  <c r="C37" i="3" l="1"/>
  <c r="C38" i="3" l="1"/>
  <c r="C39" i="3" l="1"/>
  <c r="C40" i="3" l="1"/>
  <c r="C41" i="3" l="1"/>
  <c r="C42" i="3" l="1"/>
  <c r="C43" i="3" l="1"/>
  <c r="C44" i="3" l="1"/>
  <c r="C45" i="3" l="1"/>
  <c r="C46" i="3" l="1"/>
  <c r="C48" i="3" l="1"/>
  <c r="C47" i="3"/>
</calcChain>
</file>

<file path=xl/sharedStrings.xml><?xml version="1.0" encoding="utf-8"?>
<sst xmlns="http://schemas.openxmlformats.org/spreadsheetml/2006/main" count="205" uniqueCount="101">
  <si>
    <t>전문가</t>
  </si>
  <si>
    <t>일반인</t>
  </si>
  <si>
    <t>희망판매가</t>
  </si>
  <si>
    <r>
      <t xml:space="preserve">저가 </t>
    </r>
    <r>
      <rPr>
        <sz val="11"/>
        <color rgb="FF000000"/>
        <rFont val="Gill Sans MT"/>
        <family val="2"/>
      </rPr>
      <t>($119,900)</t>
    </r>
  </si>
  <si>
    <r>
      <t>고가</t>
    </r>
    <r>
      <rPr>
        <sz val="11"/>
        <color rgb="FF000000"/>
        <rFont val="Gill Sans MT"/>
        <family val="2"/>
      </rPr>
      <t xml:space="preserve"> ($149,900)</t>
    </r>
  </si>
  <si>
    <t>감정가격</t>
  </si>
  <si>
    <t>판매가격</t>
  </si>
  <si>
    <t>구입가격</t>
  </si>
  <si>
    <t>lambda</t>
    <phoneticPr fontId="5" type="noConversion"/>
  </si>
  <si>
    <t>a</t>
    <phoneticPr fontId="5" type="noConversion"/>
  </si>
  <si>
    <t>x</t>
    <phoneticPr fontId="5" type="noConversion"/>
  </si>
  <si>
    <t>v</t>
    <phoneticPr fontId="5" type="noConversion"/>
  </si>
  <si>
    <t>a, b</t>
    <phoneticPr fontId="5" type="noConversion"/>
  </si>
  <si>
    <t>2회 연속</t>
    <phoneticPr fontId="5" type="noConversion"/>
  </si>
  <si>
    <t>p</t>
    <phoneticPr fontId="5" type="noConversion"/>
  </si>
  <si>
    <t>w(p)</t>
    <phoneticPr fontId="5" type="noConversion"/>
  </si>
  <si>
    <t>gamma</t>
    <phoneticPr fontId="5" type="noConversion"/>
  </si>
  <si>
    <t>1-p</t>
    <phoneticPr fontId="5" type="noConversion"/>
  </si>
  <si>
    <t>w(1-p)</t>
    <phoneticPr fontId="5" type="noConversion"/>
  </si>
  <si>
    <t>w(p)+w(1-p)</t>
    <phoneticPr fontId="5" type="noConversion"/>
  </si>
  <si>
    <t>a</t>
  </si>
  <si>
    <t xml:space="preserve"> 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</si>
  <si>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</si>
  <si>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</si>
  <si>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</si>
  <si>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</si>
  <si>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</si>
  <si>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</si>
  <si>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</si>
  <si>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</si>
  <si>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</si>
  <si>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</si>
  <si>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</si>
  <si>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</si>
  <si>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</si>
  <si>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</si>
  <si>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</si>
  <si>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</si>
  <si>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</si>
  <si>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</si>
  <si>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</si>
  <si>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</si>
  <si>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</si>
  <si>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</si>
  <si>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</si>
  <si>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</si>
  <si>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</si>
  <si>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LOG10</t>
    <phoneticPr fontId="5" type="noConversion"/>
  </si>
  <si>
    <t>Occurrence in 10000</t>
    <phoneticPr fontId="5" type="noConversion"/>
  </si>
  <si>
    <t>Occurrence in LOG10</t>
    <phoneticPr fontId="5" type="noConversion"/>
  </si>
  <si>
    <t>Subjective Estimation in LOG19</t>
    <phoneticPr fontId="5" type="noConversion"/>
  </si>
  <si>
    <t>r</t>
    <phoneticPr fontId="5" type="noConversion"/>
  </si>
  <si>
    <t>d</t>
    <phoneticPr fontId="5" type="noConversion"/>
  </si>
  <si>
    <t>Future Value(Utility) A</t>
    <phoneticPr fontId="5" type="noConversion"/>
  </si>
  <si>
    <t>Future Value(Utility) B</t>
    <phoneticPr fontId="5" type="noConversion"/>
  </si>
  <si>
    <t>FV</t>
    <phoneticPr fontId="5" type="noConversion"/>
  </si>
  <si>
    <t>PV</t>
    <phoneticPr fontId="5" type="noConversion"/>
  </si>
  <si>
    <t>Future Value</t>
    <phoneticPr fontId="5" type="noConversion"/>
  </si>
  <si>
    <t>Discount Rate</t>
    <phoneticPr fontId="5" type="noConversion"/>
  </si>
  <si>
    <t>지수형</t>
    <phoneticPr fontId="5" type="noConversion"/>
  </si>
  <si>
    <t>쌍곡형</t>
    <phoneticPr fontId="5" type="noConversion"/>
  </si>
  <si>
    <t>Variables</t>
    <phoneticPr fontId="5" type="noConversion"/>
  </si>
  <si>
    <t>Coeff.</t>
    <phoneticPr fontId="5" type="noConversion"/>
  </si>
  <si>
    <t>Subject 1 (Econ)</t>
    <phoneticPr fontId="5" type="noConversion"/>
  </si>
  <si>
    <t>Subject 2 (non-major)</t>
    <phoneticPr fontId="5" type="noConversion"/>
  </si>
  <si>
    <t>X</t>
    <phoneticPr fontId="5" type="noConversion"/>
  </si>
  <si>
    <t>Y(Prob)</t>
    <phoneticPr fontId="5" type="noConversion"/>
  </si>
  <si>
    <t>Constant</t>
    <phoneticPr fontId="5" type="noConversion"/>
  </si>
  <si>
    <t>Econ</t>
    <phoneticPr fontId="5" type="noConversion"/>
  </si>
  <si>
    <t>Limited</t>
    <phoneticPr fontId="5" type="noConversion"/>
  </si>
  <si>
    <t>Intermediate</t>
    <phoneticPr fontId="5" type="noConversion"/>
  </si>
  <si>
    <t>Unlimited</t>
    <phoneticPr fontId="5" type="noConversion"/>
  </si>
  <si>
    <t>Sex</t>
    <phoneticPr fontId="5" type="noConversion"/>
  </si>
  <si>
    <t>Class</t>
    <phoneticPr fontId="5" type="noConversion"/>
  </si>
  <si>
    <t>Sum</t>
    <phoneticPr fontId="5" type="noConversion"/>
  </si>
  <si>
    <t>LN(k)</t>
    <phoneticPr fontId="5" type="noConversion"/>
  </si>
  <si>
    <t>Delay</t>
    <phoneticPr fontId="5" type="noConversion"/>
  </si>
  <si>
    <t>Hyperbolic
Discount Fractions</t>
    <phoneticPr fontId="5" type="noConversion"/>
  </si>
  <si>
    <t>Exponential
Discount Fractions</t>
    <phoneticPr fontId="5" type="noConversion"/>
  </si>
  <si>
    <t>Hyperbolic</t>
    <phoneticPr fontId="5" type="noConversion"/>
  </si>
  <si>
    <t>Exponential</t>
    <phoneticPr fontId="5" type="noConversion"/>
  </si>
  <si>
    <t>Delay(Days)</t>
    <phoneticPr fontId="5" type="noConversion"/>
  </si>
  <si>
    <t>Day/Reward</t>
    <phoneticPr fontId="5" type="noConversion"/>
  </si>
  <si>
    <t>Delay</t>
    <phoneticPr fontId="5" type="noConversion"/>
  </si>
  <si>
    <t>Discount Fraction</t>
    <phoneticPr fontId="5" type="noConversion"/>
  </si>
  <si>
    <t>Subjective Value (Utility)</t>
    <phoneticPr fontId="5" type="noConversion"/>
  </si>
  <si>
    <t>Discount Fraction at d</t>
    <phoneticPr fontId="5" type="noConversion"/>
  </si>
  <si>
    <t>Change Rate (d+1)/d</t>
    <phoneticPr fontId="5" type="noConversion"/>
  </si>
  <si>
    <t>k per day</t>
    <phoneticPr fontId="5" type="noConversion"/>
  </si>
  <si>
    <t>k/day=</t>
    <phoneticPr fontId="5" type="noConversion"/>
  </si>
  <si>
    <t>지수형 할인</t>
    <phoneticPr fontId="5" type="noConversion"/>
  </si>
  <si>
    <t>d</t>
    <phoneticPr fontId="5" type="noConversion"/>
  </si>
  <si>
    <t>초기 효용</t>
    <phoneticPr fontId="5" type="noConversion"/>
  </si>
  <si>
    <t>k</t>
    <phoneticPr fontId="5" type="noConversion"/>
  </si>
  <si>
    <t>Discount Factor</t>
    <phoneticPr fontId="5" type="noConversion"/>
  </si>
  <si>
    <t>k/day = 0.0125</t>
    <phoneticPr fontId="5" type="noConversion"/>
  </si>
  <si>
    <t>Discount</t>
    <phoneticPr fontId="5" type="noConversion"/>
  </si>
  <si>
    <t>Utility</t>
    <phoneticPr fontId="5" type="noConversion"/>
  </si>
  <si>
    <t>Day from now</t>
    <phoneticPr fontId="5" type="noConversion"/>
  </si>
  <si>
    <t>Later Reward</t>
    <phoneticPr fontId="5" type="noConversion"/>
  </si>
  <si>
    <t>Sooner Reward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</si>
</sst>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24" formatCode="\$#,##0_);[Red]\(\$#,##0\)"/>
    <numFmt numFmtId="176" formatCode="0.00_ "/>
    <numFmt numFmtId="177" formatCode="0.0000_ "/>
    <numFmt numFmtId="178" formatCode="0_ "/>
    <numFmt numFmtId="179" formatCode="0.00_);[Red]\(0.00\)"/>
  </numFmts>
  <fonts count="13" x14ac:knownFonts="1">
    <font>
      <sz val="11"/>
      <color theme="1"/>
      <name val="맑은 고딕"/>
      <family val="2"/>
      <charset val="129"/>
      <scheme val="minor"/>
    </font>
    <font>
      <sz val="18"/>
      <name val="Arial"/>
      <family val="2"/>
    </font>
    <font>
      <b/>
      <sz val="11"/>
      <color rgb="FFFFFFFF"/>
      <name val="함초롬돋움"/>
      <family val="3"/>
      <charset val="129"/>
    </font>
    <font>
      <sz val="11"/>
      <color rgb="FF000000"/>
      <name val="함초롬돋움"/>
      <family val="3"/>
      <charset val="129"/>
    </font>
    <font>
      <sz val="11"/>
      <color rgb="FF000000"/>
      <name val="Gill Sans MT"/>
      <family val="2"/>
    </font>
    <font>
      <sz val="8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rgb="FFFF0000"/>
      <name val="맑은 고딕"/>
      <family val="3"/>
      <charset val="129"/>
      <scheme val="minor"/>
    </font>
    <font>
      <sz val="11"/>
      <color theme="1"/>
      <name val="Calibri"/>
      <family val="2"/>
    </font>
    <font>
      <sz val="11"/>
      <color rgb="FFC00000"/>
      <name val="Calibri"/>
      <family val="2"/>
    </font>
    <font>
      <sz val="11"/>
      <color rgb="FF0000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4D1434"/>
        <bgColor indexed="64"/>
      </patternFill>
    </fill>
    <fill>
      <patternFill patternType="solid">
        <fgColor rgb="FFD0CCCD"/>
        <bgColor indexed="64"/>
      </patternFill>
    </fill>
    <fill>
      <patternFill patternType="solid">
        <fgColor rgb="FFE9E7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2" borderId="1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left" vertical="center" wrapText="1" readingOrder="1"/>
    </xf>
    <xf numFmtId="0" fontId="3" fillId="4" borderId="5" xfId="0" applyFont="1" applyFill="1" applyBorder="1" applyAlignment="1">
      <alignment horizontal="left" vertical="center" wrapText="1" readingOrder="1"/>
    </xf>
    <xf numFmtId="3" fontId="4" fillId="4" borderId="5" xfId="0" applyNumberFormat="1" applyFont="1" applyFill="1" applyBorder="1" applyAlignment="1">
      <alignment horizontal="center" vertical="center" wrapText="1" readingOrder="1"/>
    </xf>
    <xf numFmtId="0" fontId="3" fillId="3" borderId="5" xfId="0" applyFont="1" applyFill="1" applyBorder="1" applyAlignment="1">
      <alignment horizontal="left" vertical="center" wrapText="1" readingOrder="1"/>
    </xf>
    <xf numFmtId="3" fontId="4" fillId="3" borderId="5" xfId="0" applyNumberFormat="1" applyFont="1" applyFill="1" applyBorder="1" applyAlignment="1">
      <alignment horizontal="center" vertical="center" wrapText="1" readingOrder="1"/>
    </xf>
    <xf numFmtId="3" fontId="3" fillId="3" borderId="4" xfId="0" applyNumberFormat="1" applyFont="1" applyFill="1" applyBorder="1" applyAlignment="1">
      <alignment horizontal="left" vertical="center" wrapText="1" readingOrder="1"/>
    </xf>
    <xf numFmtId="24" fontId="3" fillId="3" borderId="4" xfId="0" applyNumberFormat="1" applyFont="1" applyFill="1" applyBorder="1" applyAlignment="1">
      <alignment horizontal="left" vertical="center" wrapText="1" readingOrder="1"/>
    </xf>
    <xf numFmtId="0" fontId="6" fillId="0" borderId="0" xfId="0" applyFont="1">
      <alignment vertical="center"/>
    </xf>
    <xf numFmtId="176" fontId="0" fillId="0" borderId="0" xfId="0" applyNumberFormat="1">
      <alignment vertical="center"/>
    </xf>
    <xf numFmtId="176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6" xfId="0" applyFon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0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5" borderId="0" xfId="0" applyFill="1">
      <alignment vertical="center"/>
    </xf>
    <xf numFmtId="176" fontId="0" fillId="5" borderId="6" xfId="0" applyNumberFormat="1" applyFill="1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176" fontId="0" fillId="0" borderId="11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6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17" xfId="0" applyNumberFormat="1" applyBorder="1">
      <alignment vertical="center"/>
    </xf>
    <xf numFmtId="179" fontId="0" fillId="5" borderId="17" xfId="0" applyNumberFormat="1" applyFill="1" applyBorder="1">
      <alignment vertical="center"/>
    </xf>
    <xf numFmtId="179" fontId="0" fillId="0" borderId="14" xfId="0" applyNumberFormat="1" applyBorder="1">
      <alignment vertical="center"/>
    </xf>
    <xf numFmtId="179" fontId="0" fillId="0" borderId="12" xfId="0" applyNumberFormat="1" applyBorder="1">
      <alignment vertical="center"/>
    </xf>
    <xf numFmtId="179" fontId="0" fillId="0" borderId="0" xfId="0" applyNumberFormat="1" applyBorder="1">
      <alignment vertical="center"/>
    </xf>
    <xf numFmtId="179" fontId="0" fillId="5" borderId="0" xfId="0" applyNumberFormat="1" applyFill="1" applyBorder="1">
      <alignment vertical="center"/>
    </xf>
    <xf numFmtId="179" fontId="0" fillId="0" borderId="15" xfId="0" applyNumberFormat="1" applyBorder="1">
      <alignment vertical="center"/>
    </xf>
    <xf numFmtId="179" fontId="0" fillId="0" borderId="13" xfId="0" applyNumberFormat="1" applyBorder="1">
      <alignment vertical="center"/>
    </xf>
    <xf numFmtId="179" fontId="0" fillId="0" borderId="18" xfId="0" applyNumberFormat="1" applyBorder="1">
      <alignment vertical="center"/>
    </xf>
    <xf numFmtId="179" fontId="0" fillId="5" borderId="18" xfId="0" applyNumberFormat="1" applyFill="1" applyBorder="1">
      <alignment vertical="center"/>
    </xf>
    <xf numFmtId="179" fontId="0" fillId="0" borderId="16" xfId="0" applyNumberFormat="1" applyBorder="1">
      <alignment vertical="center"/>
    </xf>
    <xf numFmtId="179" fontId="0" fillId="0" borderId="0" xfId="0" applyNumberFormat="1">
      <alignment vertical="center"/>
    </xf>
    <xf numFmtId="176" fontId="0" fillId="6" borderId="17" xfId="0" applyNumberFormat="1" applyFill="1" applyBorder="1">
      <alignment vertical="center"/>
    </xf>
    <xf numFmtId="176" fontId="0" fillId="6" borderId="0" xfId="0" applyNumberFormat="1" applyFill="1" applyBorder="1">
      <alignment vertical="center"/>
    </xf>
    <xf numFmtId="176" fontId="0" fillId="6" borderId="18" xfId="0" applyNumberFormat="1" applyFill="1" applyBorder="1">
      <alignment vertical="center"/>
    </xf>
    <xf numFmtId="179" fontId="0" fillId="6" borderId="0" xfId="0" applyNumberFormat="1" applyFill="1" applyBorder="1">
      <alignment vertical="center"/>
    </xf>
    <xf numFmtId="179" fontId="0" fillId="0" borderId="0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5" borderId="15" xfId="0" applyNumberFormat="1" applyFill="1" applyBorder="1">
      <alignment vertical="center"/>
    </xf>
    <xf numFmtId="176" fontId="0" fillId="5" borderId="13" xfId="0" applyNumberFormat="1" applyFill="1" applyBorder="1">
      <alignment vertical="center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17" xfId="0" applyNumberFormat="1" applyFill="1" applyBorder="1">
      <alignment vertical="center"/>
    </xf>
    <xf numFmtId="176" fontId="0" fillId="0" borderId="18" xfId="0" applyNumberFormat="1" applyFill="1" applyBorder="1">
      <alignment vertical="center"/>
    </xf>
    <xf numFmtId="0" fontId="0" fillId="0" borderId="0" xfId="0" applyFill="1">
      <alignment vertical="center"/>
    </xf>
    <xf numFmtId="0" fontId="0" fillId="0" borderId="17" xfId="0" applyFill="1" applyBorder="1">
      <alignment vertical="center"/>
    </xf>
    <xf numFmtId="179" fontId="0" fillId="0" borderId="17" xfId="0" applyNumberFormat="1" applyFill="1" applyBorder="1">
      <alignment vertical="center"/>
    </xf>
    <xf numFmtId="179" fontId="0" fillId="0" borderId="18" xfId="0" applyNumberFormat="1" applyFill="1" applyBorder="1">
      <alignment vertical="center"/>
    </xf>
    <xf numFmtId="0" fontId="0" fillId="5" borderId="0" xfId="0" applyFill="1" applyBorder="1">
      <alignment vertical="center"/>
    </xf>
    <xf numFmtId="0" fontId="0" fillId="0" borderId="18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10" fillId="5" borderId="6" xfId="0" applyFont="1" applyFill="1" applyBorder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10" xfId="0" applyFont="1" applyBorder="1">
      <alignment vertical="center"/>
    </xf>
    <xf numFmtId="0" fontId="10" fillId="0" borderId="6" xfId="0" applyFont="1" applyBorder="1">
      <alignment vertical="center"/>
    </xf>
    <xf numFmtId="179" fontId="10" fillId="0" borderId="6" xfId="0" applyNumberFormat="1" applyFont="1" applyFill="1" applyBorder="1">
      <alignment vertical="center"/>
    </xf>
    <xf numFmtId="179" fontId="10" fillId="0" borderId="6" xfId="0" applyNumberFormat="1" applyFont="1" applyBorder="1">
      <alignment vertical="center"/>
    </xf>
    <xf numFmtId="179" fontId="10" fillId="0" borderId="0" xfId="0" applyNumberFormat="1" applyFont="1">
      <alignment vertical="center"/>
    </xf>
    <xf numFmtId="179" fontId="11" fillId="0" borderId="6" xfId="0" applyNumberFormat="1" applyFont="1" applyFill="1" applyBorder="1">
      <alignment vertical="center"/>
    </xf>
    <xf numFmtId="179" fontId="12" fillId="0" borderId="6" xfId="0" applyNumberFormat="1" applyFont="1" applyFill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  <color rgb="FF00CC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b="1"/>
              <a:t>전문가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'3장 부동산'!$A$10</c:f>
              <c:strCache>
                <c:ptCount val="1"/>
                <c:pt idx="0">
                  <c:v>감정가격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'3장 부동산'!$B$9:$C$9</c:f>
              <c:numCache>
                <c:formatCode>#,##0</c:formatCode>
                <c:ptCount val="2"/>
                <c:pt idx="0">
                  <c:v>119900</c:v>
                </c:pt>
                <c:pt idx="1">
                  <c:v>149900</c:v>
                </c:pt>
              </c:numCache>
            </c:numRef>
          </c:xVal>
          <c:yVal>
            <c:numRef>
              <c:f>'3장 부동산'!$B$10:$C$10</c:f>
              <c:numCache>
                <c:formatCode>#,##0</c:formatCode>
                <c:ptCount val="2"/>
                <c:pt idx="0">
                  <c:v>114204</c:v>
                </c:pt>
                <c:pt idx="1">
                  <c:v>128754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1B-4092-9052-96B27845B972}"/>
            </c:ext>
          </c:extLst>
        </c:ser>
        <c:ser>
          <c:idx val="1"/>
          <c:order val="1"/>
          <c:tx>
            <c:strRef>
              <c:f>'3장 부동산'!$A$11</c:f>
              <c:strCache>
                <c:ptCount val="1"/>
                <c:pt idx="0">
                  <c:v>판매가격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'3장 부동산'!$B$9:$C$9</c:f>
              <c:numCache>
                <c:formatCode>#,##0</c:formatCode>
                <c:ptCount val="2"/>
                <c:pt idx="0">
                  <c:v>119900</c:v>
                </c:pt>
                <c:pt idx="1">
                  <c:v>149900</c:v>
                </c:pt>
              </c:numCache>
            </c:numRef>
          </c:xVal>
          <c:yVal>
            <c:numRef>
              <c:f>'3장 부동산'!$B$11:$C$11</c:f>
              <c:numCache>
                <c:formatCode>#,##0</c:formatCode>
                <c:ptCount val="2"/>
                <c:pt idx="0">
                  <c:v>117745</c:v>
                </c:pt>
                <c:pt idx="1">
                  <c:v>130981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1B-4092-9052-96B27845B972}"/>
            </c:ext>
          </c:extLst>
        </c:ser>
        <c:ser>
          <c:idx val="2"/>
          <c:order val="2"/>
          <c:tx>
            <c:strRef>
              <c:f>'3장 부동산'!$A$12</c:f>
              <c:strCache>
                <c:ptCount val="1"/>
                <c:pt idx="0">
                  <c:v>구입가격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'3장 부동산'!$B$9:$C$9</c:f>
              <c:numCache>
                <c:formatCode>#,##0</c:formatCode>
                <c:ptCount val="2"/>
                <c:pt idx="0">
                  <c:v>119900</c:v>
                </c:pt>
                <c:pt idx="1">
                  <c:v>149900</c:v>
                </c:pt>
              </c:numCache>
            </c:numRef>
          </c:xVal>
          <c:yVal>
            <c:numRef>
              <c:f>'3장 부동산'!$B$12:$C$12</c:f>
              <c:numCache>
                <c:formatCode>#,##0</c:formatCode>
                <c:ptCount val="2"/>
                <c:pt idx="0">
                  <c:v>111454</c:v>
                </c:pt>
                <c:pt idx="1">
                  <c:v>127318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1B-4092-9052-96B27845B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854160"/>
        <c:axId val="2004857488"/>
      </c:scatterChart>
      <c:valAx>
        <c:axId val="2004854160"/>
        <c:scaling>
          <c:orientation val="minMax"/>
          <c:max val="160000"/>
          <c:min val="11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 sz="1100" b="1"/>
                  <a:t>제시된 희망가격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04857488"/>
        <c:crosses val="autoZero"/>
        <c:crossBetween val="midCat"/>
      </c:valAx>
      <c:valAx>
        <c:axId val="2004857488"/>
        <c:scaling>
          <c:orientation val="minMax"/>
          <c:max val="160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048541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'7-3'!$C$7</c:f>
              <c:strCache>
                <c:ptCount val="1"/>
                <c:pt idx="0">
                  <c:v>지수형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'7-3'!$B$8:$B$38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'7-3'!$C$8:$C$38</c:f>
              <c:numCache>
                <c:formatCode>0_ </c:formatCode>
                <c:ptCount val="31"/>
                <c:pt idx="0">
                  <c:v>100</c:v>
                </c:pt>
                <c:pt idx="1">
                  <c:v>50</c:v>
                </c:pt>
                <c:pt idx="2">
                  <c:v>25</c:v>
                </c:pt>
                <c:pt idx="3">
                  <c:v>12.5</c:v>
                </c:pt>
                <c:pt idx="4">
                  <c:v>6.25</c:v>
                </c:pt>
                <c:pt idx="5">
                  <c:v>3.125</c:v>
                </c:pt>
                <c:pt idx="6">
                  <c:v>1.5625</c:v>
                </c:pt>
                <c:pt idx="7">
                  <c:v>0.78125</c:v>
                </c:pt>
                <c:pt idx="8">
                  <c:v>0.390625</c:v>
                </c:pt>
                <c:pt idx="9">
                  <c:v>0.1953125</c:v>
                </c:pt>
                <c:pt idx="10">
                  <c:v>9.765625E-2</c:v>
                </c:pt>
                <c:pt idx="11">
                  <c:v>4.8828125E-2</c:v>
                </c:pt>
                <c:pt idx="12">
                  <c:v>2.44140625E-2</c:v>
                </c:pt>
                <c:pt idx="13">
                  <c:v>1.220703125E-2</c:v>
                </c:pt>
                <c:pt idx="14">
                  <c:v>6.103515625E-3</c:v>
                </c:pt>
                <c:pt idx="15">
                  <c:v>3.0517578125E-3</c:v>
                </c:pt>
                <c:pt idx="16">
                  <c:v>1.52587890625E-3</c:v>
                </c:pt>
                <c:pt idx="17">
                  <c:v>7.62939453125E-4</c:v>
                </c:pt>
                <c:pt idx="18">
                  <c:v>3.814697265625E-4</c:v>
                </c:pt>
                <c:pt idx="19">
                  <c:v>1.9073486328125E-4</c:v>
                </c:pt>
                <c:pt idx="20">
                  <c:v>9.5367431640625E-5</c:v>
                </c:pt>
                <c:pt idx="21">
                  <c:v>4.76837158203125E-5</c:v>
                </c:pt>
                <c:pt idx="22">
                  <c:v>2.384185791015625E-5</c:v>
                </c:pt>
                <c:pt idx="23">
                  <c:v>1.1920928955078125E-5</c:v>
                </c:pt>
                <c:pt idx="24">
                  <c:v>5.9604644775390625E-6</c:v>
                </c:pt>
                <c:pt idx="25">
                  <c:v>2.9802322387695313E-6</c:v>
                </c:pt>
                <c:pt idx="26">
                  <c:v>1.4901161193847656E-6</c:v>
                </c:pt>
                <c:pt idx="27">
                  <c:v>7.4505805969238281E-7</c:v>
                </c:pt>
                <c:pt idx="28">
                  <c:v>3.7252902984619141E-7</c:v>
                </c:pt>
                <c:pt idx="29">
                  <c:v>1.862645149230957E-7</c:v>
                </c:pt>
                <c:pt idx="30">
                  <c:v>9.3132257461547852E-8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CC0-4F54-8133-6FD8FC04CCF9}"/>
            </c:ext>
          </c:extLst>
        </c:ser>
        <c:ser>
          <c:idx val="1"/>
          <c:order val="1"/>
          <c:tx>
            <c:strRef>
              <c:f>'7-3'!$D$7</c:f>
              <c:strCache>
                <c:ptCount val="1"/>
                <c:pt idx="0">
                  <c:v>쌍곡형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'7-3'!$B$8:$B$38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'7-3'!$D$8:$D$38</c:f>
              <c:numCache>
                <c:formatCode>0_ </c:formatCode>
                <c:ptCount val="31"/>
                <c:pt idx="0">
                  <c:v>100</c:v>
                </c:pt>
                <c:pt idx="1">
                  <c:v>50</c:v>
                </c:pt>
                <c:pt idx="2">
                  <c:v>33.333333333333336</c:v>
                </c:pt>
                <c:pt idx="3">
                  <c:v>25</c:v>
                </c:pt>
                <c:pt idx="4">
                  <c:v>20</c:v>
                </c:pt>
                <c:pt idx="5">
                  <c:v>16.666666666666668</c:v>
                </c:pt>
                <c:pt idx="6">
                  <c:v>14.285714285714286</c:v>
                </c:pt>
                <c:pt idx="7">
                  <c:v>12.5</c:v>
                </c:pt>
                <c:pt idx="8">
                  <c:v>11.111111111111111</c:v>
                </c:pt>
                <c:pt idx="9">
                  <c:v>10</c:v>
                </c:pt>
                <c:pt idx="10">
                  <c:v>9.0909090909090917</c:v>
                </c:pt>
                <c:pt idx="11">
                  <c:v>8.3333333333333339</c:v>
                </c:pt>
                <c:pt idx="12">
                  <c:v>7.6923076923076925</c:v>
                </c:pt>
                <c:pt idx="13">
                  <c:v>7.1428571428571432</c:v>
                </c:pt>
                <c:pt idx="14">
                  <c:v>6.666666666666667</c:v>
                </c:pt>
                <c:pt idx="15">
                  <c:v>6.25</c:v>
                </c:pt>
                <c:pt idx="16">
                  <c:v>5.882352941176471</c:v>
                </c:pt>
                <c:pt idx="17">
                  <c:v>5.5555555555555554</c:v>
                </c:pt>
                <c:pt idx="18">
                  <c:v>5.2631578947368425</c:v>
                </c:pt>
                <c:pt idx="19">
                  <c:v>5</c:v>
                </c:pt>
                <c:pt idx="20">
                  <c:v>4.7619047619047619</c:v>
                </c:pt>
                <c:pt idx="21">
                  <c:v>4.5454545454545459</c:v>
                </c:pt>
                <c:pt idx="22">
                  <c:v>4.3478260869565215</c:v>
                </c:pt>
                <c:pt idx="23">
                  <c:v>4.166666666666667</c:v>
                </c:pt>
                <c:pt idx="24">
                  <c:v>4</c:v>
                </c:pt>
                <c:pt idx="25">
                  <c:v>3.8461538461538463</c:v>
                </c:pt>
                <c:pt idx="26">
                  <c:v>3.7037037037037037</c:v>
                </c:pt>
                <c:pt idx="27">
                  <c:v>3.5714285714285716</c:v>
                </c:pt>
                <c:pt idx="28">
                  <c:v>3.4482758620689653</c:v>
                </c:pt>
                <c:pt idx="29">
                  <c:v>3.3333333333333335</c:v>
                </c:pt>
                <c:pt idx="30">
                  <c:v>3.225806451612903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CC0-4F54-8133-6FD8FC04C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8230752"/>
        <c:axId val="1188224928"/>
      </c:scatterChart>
      <c:valAx>
        <c:axId val="1188230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 sz="1400"/>
                  <a:t>시간</a:t>
                </a:r>
                <a:r>
                  <a:rPr lang="en-US" altLang="ko-KR" sz="1400"/>
                  <a:t>(t)</a:t>
                </a:r>
                <a:endParaRPr lang="ko-KR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88224928"/>
        <c:crosses val="autoZero"/>
        <c:crossBetween val="midCat"/>
      </c:valAx>
      <c:valAx>
        <c:axId val="118822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 sz="1400"/>
                  <a:t>효용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88230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'7-3'!$O$7</c:f>
              <c:strCache>
                <c:ptCount val="1"/>
                <c:pt idx="0">
                  <c:v>지수형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'7-3'!$B$8:$B$38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'7-3'!$O$8:$O$38</c:f>
              <c:numCache>
                <c:formatCode>0_ </c:formatCode>
                <c:ptCount val="31"/>
                <c:pt idx="0">
                  <c:v>100</c:v>
                </c:pt>
                <c:pt idx="1">
                  <c:v>95.238095238095241</c:v>
                </c:pt>
                <c:pt idx="2">
                  <c:v>90.702947845804985</c:v>
                </c:pt>
                <c:pt idx="3">
                  <c:v>86.383759853147595</c:v>
                </c:pt>
                <c:pt idx="4">
                  <c:v>82.2702474791882</c:v>
                </c:pt>
                <c:pt idx="5">
                  <c:v>78.352616646845888</c:v>
                </c:pt>
                <c:pt idx="6">
                  <c:v>74.621539663662773</c:v>
                </c:pt>
                <c:pt idx="7">
                  <c:v>71.068133013012144</c:v>
                </c:pt>
                <c:pt idx="8">
                  <c:v>67.683936202868722</c:v>
                </c:pt>
                <c:pt idx="9">
                  <c:v>64.460891621779723</c:v>
                </c:pt>
                <c:pt idx="10">
                  <c:v>61.391325354075931</c:v>
                </c:pt>
                <c:pt idx="11">
                  <c:v>58.467928908643742</c:v>
                </c:pt>
                <c:pt idx="12">
                  <c:v>55.683741817755951</c:v>
                </c:pt>
                <c:pt idx="13">
                  <c:v>53.03213506452947</c:v>
                </c:pt>
                <c:pt idx="14">
                  <c:v>50.506795299551882</c:v>
                </c:pt>
                <c:pt idx="15">
                  <c:v>48.101709809097017</c:v>
                </c:pt>
                <c:pt idx="16">
                  <c:v>45.811152199140025</c:v>
                </c:pt>
                <c:pt idx="17">
                  <c:v>43.629668761085732</c:v>
                </c:pt>
                <c:pt idx="18">
                  <c:v>41.552065486748312</c:v>
                </c:pt>
                <c:pt idx="19">
                  <c:v>39.573395701665063</c:v>
                </c:pt>
                <c:pt idx="20">
                  <c:v>37.688948287300057</c:v>
                </c:pt>
                <c:pt idx="21">
                  <c:v>35.894236464095293</c:v>
                </c:pt>
                <c:pt idx="22">
                  <c:v>34.184987108662192</c:v>
                </c:pt>
                <c:pt idx="23">
                  <c:v>32.557130579678265</c:v>
                </c:pt>
                <c:pt idx="24">
                  <c:v>31.00679102826502</c:v>
                </c:pt>
                <c:pt idx="25">
                  <c:v>29.530277169776209</c:v>
                </c:pt>
                <c:pt idx="26">
                  <c:v>28.124073495024962</c:v>
                </c:pt>
                <c:pt idx="27">
                  <c:v>26.784831900023772</c:v>
                </c:pt>
                <c:pt idx="28">
                  <c:v>25.509363714308357</c:v>
                </c:pt>
                <c:pt idx="29">
                  <c:v>24.294632108865095</c:v>
                </c:pt>
                <c:pt idx="30">
                  <c:v>23.137744865585816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D57-4552-B100-C649716EA923}"/>
            </c:ext>
          </c:extLst>
        </c:ser>
        <c:ser>
          <c:idx val="1"/>
          <c:order val="1"/>
          <c:tx>
            <c:strRef>
              <c:f>'7-3'!$P$7</c:f>
              <c:strCache>
                <c:ptCount val="1"/>
                <c:pt idx="0">
                  <c:v>쌍곡형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'7-3'!$B$8:$B$38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'7-3'!$P$8:$P$38</c:f>
              <c:numCache>
                <c:formatCode>0_ </c:formatCode>
                <c:ptCount val="31"/>
                <c:pt idx="0">
                  <c:v>100</c:v>
                </c:pt>
                <c:pt idx="1">
                  <c:v>95.238095238095241</c:v>
                </c:pt>
                <c:pt idx="2">
                  <c:v>90.909090909090907</c:v>
                </c:pt>
                <c:pt idx="3">
                  <c:v>86.956521739130437</c:v>
                </c:pt>
                <c:pt idx="4">
                  <c:v>83.333333333333343</c:v>
                </c:pt>
                <c:pt idx="5">
                  <c:v>80</c:v>
                </c:pt>
                <c:pt idx="6">
                  <c:v>76.92307692307692</c:v>
                </c:pt>
                <c:pt idx="7">
                  <c:v>74.074074074074076</c:v>
                </c:pt>
                <c:pt idx="8">
                  <c:v>71.428571428571431</c:v>
                </c:pt>
                <c:pt idx="9">
                  <c:v>68.965517241379317</c:v>
                </c:pt>
                <c:pt idx="10">
                  <c:v>66.666666666666671</c:v>
                </c:pt>
                <c:pt idx="11">
                  <c:v>64.516129032258064</c:v>
                </c:pt>
                <c:pt idx="12">
                  <c:v>62.5</c:v>
                </c:pt>
                <c:pt idx="13">
                  <c:v>60.606060606060609</c:v>
                </c:pt>
                <c:pt idx="14">
                  <c:v>58.823529411764703</c:v>
                </c:pt>
                <c:pt idx="15">
                  <c:v>57.142857142857146</c:v>
                </c:pt>
                <c:pt idx="16">
                  <c:v>55.555555555555557</c:v>
                </c:pt>
                <c:pt idx="17">
                  <c:v>54.054054054054049</c:v>
                </c:pt>
                <c:pt idx="18">
                  <c:v>52.631578947368425</c:v>
                </c:pt>
                <c:pt idx="19">
                  <c:v>51.282051282051277</c:v>
                </c:pt>
                <c:pt idx="20">
                  <c:v>50</c:v>
                </c:pt>
                <c:pt idx="21">
                  <c:v>48.780487804878049</c:v>
                </c:pt>
                <c:pt idx="22">
                  <c:v>47.61904761904762</c:v>
                </c:pt>
                <c:pt idx="23">
                  <c:v>46.511627906976734</c:v>
                </c:pt>
                <c:pt idx="24">
                  <c:v>45.454545454545453</c:v>
                </c:pt>
                <c:pt idx="25">
                  <c:v>44.444444444444443</c:v>
                </c:pt>
                <c:pt idx="26">
                  <c:v>43.478260869565219</c:v>
                </c:pt>
                <c:pt idx="27">
                  <c:v>42.553191489361701</c:v>
                </c:pt>
                <c:pt idx="28">
                  <c:v>41.666666666666657</c:v>
                </c:pt>
                <c:pt idx="29">
                  <c:v>40.816326530612244</c:v>
                </c:pt>
                <c:pt idx="30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D57-4552-B100-C649716EA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8230752"/>
        <c:axId val="1188224928"/>
      </c:scatterChart>
      <c:valAx>
        <c:axId val="1188230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 sz="1400"/>
                  <a:t>시간</a:t>
                </a:r>
                <a:r>
                  <a:rPr lang="en-US" altLang="ko-KR" sz="1400"/>
                  <a:t>(t)</a:t>
                </a:r>
                <a:endParaRPr lang="ko-KR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88224928"/>
        <c:crosses val="autoZero"/>
        <c:crossBetween val="midCat"/>
      </c:valAx>
      <c:valAx>
        <c:axId val="118822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 sz="1400"/>
                  <a:t>효용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88230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Sooner Reward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0327908660301097E-2"/>
                  <c:y val="2.8708126760821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49-4650-B494-E58D5262E75E}"/>
                </c:ext>
              </c:extLst>
            </c:dLbl>
            <c:dLbl>
              <c:idx val="1"/>
              <c:layout>
                <c:manualLayout>
                  <c:x val="-1.2393490392361315E-2"/>
                  <c:y val="2.8708126760821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49-4650-B494-E58D5262E75E}"/>
                </c:ext>
              </c:extLst>
            </c:dLbl>
            <c:dLbl>
              <c:idx val="2"/>
              <c:layout>
                <c:manualLayout>
                  <c:x val="-1.0327908660301097E-2"/>
                  <c:y val="2.8708126760821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49-4650-B494-E58D5262E75E}"/>
                </c:ext>
              </c:extLst>
            </c:dLbl>
            <c:dLbl>
              <c:idx val="3"/>
              <c:layout>
                <c:manualLayout>
                  <c:x val="-7.0229778890047459E-2"/>
                  <c:y val="-2.8708126760821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49-4650-B494-E58D5262E7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'7-3 (선호역전 1)'!$R$26:$R$33</c:f>
              <c:numCache>
                <c:formatCode>General</c:formatCode>
                <c:ptCount val="8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</c:numCache>
            </c:numRef>
          </c:xVal>
          <c:yVal>
            <c:numRef>
              <c:f>'7-3 (선호역전 1)'!$U$26:$U$32</c:f>
              <c:numCache>
                <c:formatCode>0.00_ </c:formatCode>
                <c:ptCount val="7"/>
                <c:pt idx="0">
                  <c:v>14.285714285714285</c:v>
                </c:pt>
                <c:pt idx="1">
                  <c:v>17.391304347826086</c:v>
                </c:pt>
                <c:pt idx="2">
                  <c:v>22.222222222222221</c:v>
                </c:pt>
                <c:pt idx="3">
                  <c:v>30.76923076923077</c:v>
                </c:pt>
                <c:pt idx="4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15-45A0-8851-9578FE4DCBEC}"/>
            </c:ext>
          </c:extLst>
        </c:ser>
        <c:ser>
          <c:idx val="1"/>
          <c:order val="1"/>
          <c:tx>
            <c:v>Later Reward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67451961806395E-3"/>
                  <c:y val="-3.1897918623135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49-4650-B494-E58D5262E75E}"/>
                </c:ext>
              </c:extLst>
            </c:dLbl>
            <c:dLbl>
              <c:idx val="1"/>
              <c:layout>
                <c:manualLayout>
                  <c:x val="-4.5442798105324825E-2"/>
                  <c:y val="-3.8277502347762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49-4650-B494-E58D5262E75E}"/>
                </c:ext>
              </c:extLst>
            </c:dLbl>
            <c:dLbl>
              <c:idx val="2"/>
              <c:layout>
                <c:manualLayout>
                  <c:x val="-4.7508379837385047E-2"/>
                  <c:y val="-3.8277502347762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49-4650-B494-E58D5262E75E}"/>
                </c:ext>
              </c:extLst>
            </c:dLbl>
            <c:dLbl>
              <c:idx val="3"/>
              <c:layout>
                <c:manualLayout>
                  <c:x val="-8.2623269282409532E-3"/>
                  <c:y val="1.5948959311567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49-4650-B494-E58D5262E75E}"/>
                </c:ext>
              </c:extLst>
            </c:dLbl>
            <c:dLbl>
              <c:idx val="4"/>
              <c:layout>
                <c:manualLayout>
                  <c:x val="-8.2623269282409532E-3"/>
                  <c:y val="1.9138751173881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49-4650-B494-E58D5262E75E}"/>
                </c:ext>
              </c:extLst>
            </c:dLbl>
            <c:dLbl>
              <c:idx val="5"/>
              <c:layout>
                <c:manualLayout>
                  <c:x val="-1.2393490392361315E-2"/>
                  <c:y val="2.2328543036194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49-4650-B494-E58D5262E75E}"/>
                </c:ext>
              </c:extLst>
            </c:dLbl>
            <c:dLbl>
              <c:idx val="6"/>
              <c:layout>
                <c:manualLayout>
                  <c:x val="-6.1967451961808095E-3"/>
                  <c:y val="1.9138751173881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49-4650-B494-E58D5262E7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99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'7-3 (선호역전 1)'!$R$26:$R$33</c:f>
              <c:numCache>
                <c:formatCode>General</c:formatCode>
                <c:ptCount val="8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</c:numCache>
            </c:numRef>
          </c:xVal>
          <c:yVal>
            <c:numRef>
              <c:f>'7-3 (선호역전 1)'!$V$26:$V$33</c:f>
              <c:numCache>
                <c:formatCode>0.00_ </c:formatCode>
                <c:ptCount val="8"/>
                <c:pt idx="0">
                  <c:v>18.604651162790699</c:v>
                </c:pt>
                <c:pt idx="1">
                  <c:v>21.052631578947366</c:v>
                </c:pt>
                <c:pt idx="2">
                  <c:v>24.242424242424242</c:v>
                </c:pt>
                <c:pt idx="3">
                  <c:v>28.571428571428569</c:v>
                </c:pt>
                <c:pt idx="4">
                  <c:v>34.782608695652172</c:v>
                </c:pt>
                <c:pt idx="5">
                  <c:v>44.444444444444443</c:v>
                </c:pt>
                <c:pt idx="6">
                  <c:v>61.53846153846154</c:v>
                </c:pt>
                <c:pt idx="7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15-45A0-8851-9578FE4DC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5661711"/>
        <c:axId val="1789593375"/>
      </c:scatterChart>
      <c:valAx>
        <c:axId val="1785661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Time</a:t>
                </a:r>
                <a:r>
                  <a:rPr lang="en-US" altLang="ko-KR" baseline="0"/>
                  <a:t> from now (days)</a:t>
                </a:r>
                <a:endParaRPr lang="ko-KR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89593375"/>
        <c:crosses val="autoZero"/>
        <c:crossBetween val="midCat"/>
      </c:valAx>
      <c:valAx>
        <c:axId val="1789593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Subjective</a:t>
                </a:r>
                <a:r>
                  <a:rPr lang="en-US" altLang="ko-KR" baseline="0"/>
                  <a:t> Value (Utility)</a:t>
                </a:r>
                <a:endParaRPr lang="ko-KR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856617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'7-3 (선호역전 1)'!$I$25</c:f>
              <c:strCache>
                <c:ptCount val="1"/>
                <c:pt idx="0">
                  <c:v>Exponential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6.9686411149825784E-3"/>
                  <c:y val="-3.8277502347762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866-45C7-8FB6-50779078AA57}"/>
                </c:ext>
              </c:extLst>
            </c:dLbl>
            <c:dLbl>
              <c:idx val="3"/>
              <c:layout>
                <c:manualLayout>
                  <c:x val="-7.9365079365079361E-2"/>
                  <c:y val="1.9138751173881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66-45C7-8FB6-50779078AA57}"/>
                </c:ext>
              </c:extLst>
            </c:dLbl>
            <c:dLbl>
              <c:idx val="4"/>
              <c:layout>
                <c:manualLayout>
                  <c:x val="-7.9365079365079361E-2"/>
                  <c:y val="1.9138751173880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866-45C7-8FB6-50779078AA57}"/>
                </c:ext>
              </c:extLst>
            </c:dLbl>
            <c:dLbl>
              <c:idx val="5"/>
              <c:layout>
                <c:manualLayout>
                  <c:x val="-7.9365079365079458E-2"/>
                  <c:y val="2.2328543036194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866-45C7-8FB6-50779078AA57}"/>
                </c:ext>
              </c:extLst>
            </c:dLbl>
            <c:dLbl>
              <c:idx val="6"/>
              <c:layout>
                <c:manualLayout>
                  <c:x val="-7.9365079365079361E-2"/>
                  <c:y val="1.9138751173881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5105820105820111E-2"/>
                      <c:h val="5.0462507261799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0866-45C7-8FB6-50779078AA57}"/>
                </c:ext>
              </c:extLst>
            </c:dLbl>
            <c:dLbl>
              <c:idx val="7"/>
              <c:layout>
                <c:manualLayout>
                  <c:x val="-7.9365079365080332E-3"/>
                  <c:y val="-1.16957683846351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866-45C7-8FB6-50779078AA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'7-3 (선호역전 1)'!$B$26:$B$33</c:f>
              <c:numCache>
                <c:formatCode>General</c:formatCode>
                <c:ptCount val="8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</c:numCache>
            </c:numRef>
          </c:xVal>
          <c:yVal>
            <c:numRef>
              <c:f>'7-3 (선호역전 1)'!$I$26:$I$33</c:f>
              <c:numCache>
                <c:formatCode>0.00_);[Red]\(0.00\)</c:formatCode>
                <c:ptCount val="8"/>
                <c:pt idx="0">
                  <c:v>1</c:v>
                </c:pt>
                <c:pt idx="1">
                  <c:v>0.46266094690783255</c:v>
                </c:pt>
                <c:pt idx="2">
                  <c:v>0.21405515179365225</c:v>
                </c:pt>
                <c:pt idx="3">
                  <c:v>9.9034959219350988E-2</c:v>
                </c:pt>
                <c:pt idx="4">
                  <c:v>4.581960800940351E-2</c:v>
                </c:pt>
                <c:pt idx="5">
                  <c:v>2.1198943228576336E-2</c:v>
                </c:pt>
                <c:pt idx="6">
                  <c:v>9.8079231475785133E-3</c:v>
                </c:pt>
                <c:pt idx="7">
                  <c:v>4.5377430106579245E-3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06-4882-AE89-42DA34B870FA}"/>
            </c:ext>
          </c:extLst>
        </c:ser>
        <c:ser>
          <c:idx val="1"/>
          <c:order val="1"/>
          <c:tx>
            <c:strRef>
              <c:f>'7-3 (선호역전 1)'!$J$25</c:f>
              <c:strCache>
                <c:ptCount val="1"/>
                <c:pt idx="0">
                  <c:v>Hyperbolic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7.9365079365079388E-2"/>
                  <c:y val="1.5948959311567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66-45C7-8FB6-50779078AA57}"/>
                </c:ext>
              </c:extLst>
            </c:dLbl>
            <c:dLbl>
              <c:idx val="2"/>
              <c:layout>
                <c:manualLayout>
                  <c:x val="-8.2010582010582006E-2"/>
                  <c:y val="1.2759167449254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66-45C7-8FB6-50779078AA57}"/>
                </c:ext>
              </c:extLst>
            </c:dLbl>
            <c:dLbl>
              <c:idx val="3"/>
              <c:layout>
                <c:manualLayout>
                  <c:x val="-1.0582010582010581E-2"/>
                  <c:y val="-2.8708126760821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66-45C7-8FB6-50779078AA57}"/>
                </c:ext>
              </c:extLst>
            </c:dLbl>
            <c:dLbl>
              <c:idx val="4"/>
              <c:layout>
                <c:manualLayout>
                  <c:x val="-1.5873015873015872E-2"/>
                  <c:y val="-3.189791862313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66-45C7-8FB6-50779078AA57}"/>
                </c:ext>
              </c:extLst>
            </c:dLbl>
            <c:dLbl>
              <c:idx val="5"/>
              <c:layout>
                <c:manualLayout>
                  <c:x val="-1.0582010582010581E-2"/>
                  <c:y val="-3.82775023477622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ko-K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806774153230848E-2"/>
                      <c:h val="6.00318828487403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866-45C7-8FB6-50779078AA57}"/>
                </c:ext>
              </c:extLst>
            </c:dLbl>
            <c:dLbl>
              <c:idx val="6"/>
              <c:layout>
                <c:manualLayout>
                  <c:x val="-1.0582010582010581E-2"/>
                  <c:y val="-3.508771048544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66-45C7-8FB6-50779078AA57}"/>
                </c:ext>
              </c:extLst>
            </c:dLbl>
            <c:dLbl>
              <c:idx val="7"/>
              <c:layout>
                <c:manualLayout>
                  <c:x val="-1.3227513227513227E-2"/>
                  <c:y val="-3.189791862313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66-45C7-8FB6-50779078AA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'7-3 (선호역전 1)'!$B$26:$B$33</c:f>
              <c:numCache>
                <c:formatCode>General</c:formatCode>
                <c:ptCount val="8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</c:numCache>
            </c:numRef>
          </c:xVal>
          <c:yVal>
            <c:numRef>
              <c:f>'7-3 (선호역전 1)'!$J$26:$J$33</c:f>
              <c:numCache>
                <c:formatCode>0.00_);[Red]\(0.00\)</c:formatCode>
                <c:ptCount val="8"/>
                <c:pt idx="0">
                  <c:v>1</c:v>
                </c:pt>
                <c:pt idx="1">
                  <c:v>0.38461538461538458</c:v>
                </c:pt>
                <c:pt idx="2">
                  <c:v>0.21367521367521367</c:v>
                </c:pt>
                <c:pt idx="3">
                  <c:v>0.13935340022296544</c:v>
                </c:pt>
                <c:pt idx="4">
                  <c:v>9.9538143016403888E-2</c:v>
                </c:pt>
                <c:pt idx="5">
                  <c:v>7.5407684103336287E-2</c:v>
                </c:pt>
                <c:pt idx="6">
                  <c:v>5.9532382186844437E-2</c:v>
                </c:pt>
                <c:pt idx="7">
                  <c:v>4.8456590152082681E-2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06-4882-AE89-42DA34B87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5661711"/>
        <c:axId val="1789593375"/>
      </c:scatterChart>
      <c:valAx>
        <c:axId val="1785661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Time</a:t>
                </a:r>
                <a:r>
                  <a:rPr lang="en-US" altLang="ko-KR" baseline="0"/>
                  <a:t> from now (days)</a:t>
                </a:r>
                <a:endParaRPr lang="ko-KR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89593375"/>
        <c:crosses val="autoZero"/>
        <c:crossBetween val="midCat"/>
      </c:valAx>
      <c:valAx>
        <c:axId val="1789593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Discount Fraction</a:t>
                </a:r>
                <a:endParaRPr lang="ko-KR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0.00_);[Red]\(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856617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Sooner Reward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0327908660301097E-2"/>
                  <c:y val="2.8708126760821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27-4B4F-9E0C-1D44E25E3049}"/>
                </c:ext>
              </c:extLst>
            </c:dLbl>
            <c:dLbl>
              <c:idx val="1"/>
              <c:layout>
                <c:manualLayout>
                  <c:x val="-1.2393490392361315E-2"/>
                  <c:y val="2.8708126760821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27-4B4F-9E0C-1D44E25E3049}"/>
                </c:ext>
              </c:extLst>
            </c:dLbl>
            <c:dLbl>
              <c:idx val="2"/>
              <c:layout>
                <c:manualLayout>
                  <c:x val="-5.2672334167535591E-2"/>
                  <c:y val="-3.50875849030918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00B0F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ko-K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350958112767428E-2"/>
                      <c:h val="4.408292353717274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727-4B4F-9E0C-1D44E25E3049}"/>
                </c:ext>
              </c:extLst>
            </c:dLbl>
            <c:dLbl>
              <c:idx val="3"/>
              <c:layout>
                <c:manualLayout>
                  <c:x val="-7.0229778890047459E-2"/>
                  <c:y val="-2.8708126760821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27-4B4F-9E0C-1D44E25E30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'7-3 (선호역전 2)'!$R$26:$R$33</c:f>
              <c:numCache>
                <c:formatCode>General</c:formatCode>
                <c:ptCount val="8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</c:numCache>
            </c:numRef>
          </c:xVal>
          <c:yVal>
            <c:numRef>
              <c:f>'7-3 (선호역전 2)'!$U$26:$U$32</c:f>
              <c:numCache>
                <c:formatCode>0.00_ </c:formatCode>
                <c:ptCount val="7"/>
                <c:pt idx="0">
                  <c:v>4.5454545454545459</c:v>
                </c:pt>
                <c:pt idx="1">
                  <c:v>5.8823529411764701</c:v>
                </c:pt>
                <c:pt idx="2">
                  <c:v>8.3333333333333321</c:v>
                </c:pt>
                <c:pt idx="3">
                  <c:v>14.285714285714285</c:v>
                </c:pt>
                <c:pt idx="4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727-4B4F-9E0C-1D44E25E3049}"/>
            </c:ext>
          </c:extLst>
        </c:ser>
        <c:ser>
          <c:idx val="1"/>
          <c:order val="1"/>
          <c:tx>
            <c:v>Later Reward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67451961806395E-3"/>
                  <c:y val="-3.1897918623135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27-4B4F-9E0C-1D44E25E3049}"/>
                </c:ext>
              </c:extLst>
            </c:dLbl>
            <c:dLbl>
              <c:idx val="1"/>
              <c:layout>
                <c:manualLayout>
                  <c:x val="-4.5442798105324825E-2"/>
                  <c:y val="-3.8277502347762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27-4B4F-9E0C-1D44E25E3049}"/>
                </c:ext>
              </c:extLst>
            </c:dLbl>
            <c:dLbl>
              <c:idx val="2"/>
              <c:layout>
                <c:manualLayout>
                  <c:x val="-8.2623269282408769E-3"/>
                  <c:y val="3.189791862313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27-4B4F-9E0C-1D44E25E3049}"/>
                </c:ext>
              </c:extLst>
            </c:dLbl>
            <c:dLbl>
              <c:idx val="3"/>
              <c:layout>
                <c:manualLayout>
                  <c:x val="-8.2623269282409532E-3"/>
                  <c:y val="1.5948959311567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27-4B4F-9E0C-1D44E25E3049}"/>
                </c:ext>
              </c:extLst>
            </c:dLbl>
            <c:dLbl>
              <c:idx val="4"/>
              <c:layout>
                <c:manualLayout>
                  <c:x val="-8.2623269282409532E-3"/>
                  <c:y val="1.9138751173881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27-4B4F-9E0C-1D44E25E3049}"/>
                </c:ext>
              </c:extLst>
            </c:dLbl>
            <c:dLbl>
              <c:idx val="5"/>
              <c:layout>
                <c:manualLayout>
                  <c:x val="-1.2393490392361315E-2"/>
                  <c:y val="2.2328543036194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27-4B4F-9E0C-1D44E25E3049}"/>
                </c:ext>
              </c:extLst>
            </c:dLbl>
            <c:dLbl>
              <c:idx val="6"/>
              <c:layout>
                <c:manualLayout>
                  <c:x val="-6.1967451961808095E-3"/>
                  <c:y val="1.9138751173881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27-4B4F-9E0C-1D44E25E30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99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'7-3 (선호역전 2)'!$R$26:$R$33</c:f>
              <c:numCache>
                <c:formatCode>General</c:formatCode>
                <c:ptCount val="8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</c:numCache>
            </c:numRef>
          </c:xVal>
          <c:yVal>
            <c:numRef>
              <c:f>'7-3 (선호역전 2)'!$V$26:$V$33</c:f>
              <c:numCache>
                <c:formatCode>0.00_ </c:formatCode>
                <c:ptCount val="8"/>
                <c:pt idx="0">
                  <c:v>5.4054054054054053</c:v>
                </c:pt>
                <c:pt idx="1">
                  <c:v>6.25</c:v>
                </c:pt>
                <c:pt idx="2">
                  <c:v>7.4074074074074066</c:v>
                </c:pt>
                <c:pt idx="3">
                  <c:v>9.0909090909090917</c:v>
                </c:pt>
                <c:pt idx="4">
                  <c:v>11.76470588235294</c:v>
                </c:pt>
                <c:pt idx="5">
                  <c:v>16.666666666666664</c:v>
                </c:pt>
                <c:pt idx="6">
                  <c:v>28.571428571428569</c:v>
                </c:pt>
                <c:pt idx="7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727-4B4F-9E0C-1D44E25E3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5661711"/>
        <c:axId val="1789593375"/>
      </c:scatterChart>
      <c:valAx>
        <c:axId val="1785661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Time</a:t>
                </a:r>
                <a:r>
                  <a:rPr lang="en-US" altLang="ko-KR" baseline="0"/>
                  <a:t> from now (days)</a:t>
                </a:r>
                <a:endParaRPr lang="ko-KR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89593375"/>
        <c:crosses val="autoZero"/>
        <c:crossBetween val="midCat"/>
      </c:valAx>
      <c:valAx>
        <c:axId val="1789593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Subjective</a:t>
                </a:r>
                <a:r>
                  <a:rPr lang="en-US" altLang="ko-KR" baseline="0"/>
                  <a:t> Value (Utility)</a:t>
                </a:r>
                <a:endParaRPr lang="ko-KR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856617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'7-3 (선호역전 2)'!$I$25</c:f>
              <c:strCache>
                <c:ptCount val="1"/>
                <c:pt idx="0">
                  <c:v>Exponential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7.9365079365079361E-2"/>
                  <c:y val="1.9138751173881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88-4E21-AF68-716999EDDD25}"/>
                </c:ext>
              </c:extLst>
            </c:dLbl>
            <c:dLbl>
              <c:idx val="4"/>
              <c:layout>
                <c:manualLayout>
                  <c:x val="-7.9365079365079361E-2"/>
                  <c:y val="1.9138751173880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88-4E21-AF68-716999EDDD25}"/>
                </c:ext>
              </c:extLst>
            </c:dLbl>
            <c:dLbl>
              <c:idx val="5"/>
              <c:layout>
                <c:manualLayout>
                  <c:x val="-7.9365079365079458E-2"/>
                  <c:y val="2.2328543036194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88-4E21-AF68-716999EDDD25}"/>
                </c:ext>
              </c:extLst>
            </c:dLbl>
            <c:dLbl>
              <c:idx val="6"/>
              <c:layout>
                <c:manualLayout>
                  <c:x val="-7.9365079365079361E-2"/>
                  <c:y val="1.9138751173881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5105820105820111E-2"/>
                      <c:h val="5.0462507261799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888-4E21-AF68-716999EDDD25}"/>
                </c:ext>
              </c:extLst>
            </c:dLbl>
            <c:dLbl>
              <c:idx val="7"/>
              <c:layout>
                <c:manualLayout>
                  <c:x val="-7.9365079365080332E-3"/>
                  <c:y val="-1.16957683846351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88-4E21-AF68-716999EDDD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'7-3 (선호역전 2)'!$B$26:$B$33</c:f>
              <c:numCache>
                <c:formatCode>General</c:formatCode>
                <c:ptCount val="8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</c:numCache>
            </c:numRef>
          </c:xVal>
          <c:yVal>
            <c:numRef>
              <c:f>'7-3 (선호역전 2)'!$I$26:$I$33</c:f>
              <c:numCache>
                <c:formatCode>0.00_);[Red]\(0.00\)</c:formatCode>
                <c:ptCount val="8"/>
                <c:pt idx="0">
                  <c:v>1</c:v>
                </c:pt>
                <c:pt idx="1">
                  <c:v>0.91279627302761945</c:v>
                </c:pt>
                <c:pt idx="2">
                  <c:v>0.83319703605311235</c:v>
                </c:pt>
                <c:pt idx="3">
                  <c:v>0.76053914920693999</c:v>
                </c:pt>
                <c:pt idx="4">
                  <c:v>0.6942173008876914</c:v>
                </c:pt>
                <c:pt idx="5">
                  <c:v>0.63367896492157816</c:v>
                </c:pt>
                <c:pt idx="6">
                  <c:v>0.57841979747641614</c:v>
                </c:pt>
                <c:pt idx="7">
                  <c:v>0.52797943538186309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88-4E21-AF68-716999EDDD25}"/>
            </c:ext>
          </c:extLst>
        </c:ser>
        <c:ser>
          <c:idx val="1"/>
          <c:order val="1"/>
          <c:tx>
            <c:strRef>
              <c:f>'7-3 (선호역전 2)'!$J$25</c:f>
              <c:strCache>
                <c:ptCount val="1"/>
                <c:pt idx="0">
                  <c:v>Hyperbolic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7.9365079365079388E-2"/>
                  <c:y val="1.5948959311567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88-4E21-AF68-716999EDDD25}"/>
                </c:ext>
              </c:extLst>
            </c:dLbl>
            <c:dLbl>
              <c:idx val="2"/>
              <c:layout>
                <c:manualLayout>
                  <c:x val="-8.2010582010582006E-2"/>
                  <c:y val="1.2759167449254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88-4E21-AF68-716999EDDD25}"/>
                </c:ext>
              </c:extLst>
            </c:dLbl>
            <c:dLbl>
              <c:idx val="3"/>
              <c:layout>
                <c:manualLayout>
                  <c:x val="-1.0582010582010581E-2"/>
                  <c:y val="-2.8708126760821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88-4E21-AF68-716999EDDD25}"/>
                </c:ext>
              </c:extLst>
            </c:dLbl>
            <c:dLbl>
              <c:idx val="4"/>
              <c:layout>
                <c:manualLayout>
                  <c:x val="-1.5873015873015872E-2"/>
                  <c:y val="-3.189791862313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88-4E21-AF68-716999EDDD25}"/>
                </c:ext>
              </c:extLst>
            </c:dLbl>
            <c:dLbl>
              <c:idx val="5"/>
              <c:layout>
                <c:manualLayout>
                  <c:x val="-1.0582010582010581E-2"/>
                  <c:y val="-3.82775023477622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ko-K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806774153230848E-2"/>
                      <c:h val="6.00318828487403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A888-4E21-AF68-716999EDDD25}"/>
                </c:ext>
              </c:extLst>
            </c:dLbl>
            <c:dLbl>
              <c:idx val="6"/>
              <c:layout>
                <c:manualLayout>
                  <c:x val="-1.0582010582010581E-2"/>
                  <c:y val="-3.508771048544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888-4E21-AF68-716999EDDD25}"/>
                </c:ext>
              </c:extLst>
            </c:dLbl>
            <c:dLbl>
              <c:idx val="7"/>
              <c:layout>
                <c:manualLayout>
                  <c:x val="-1.3227513227513227E-2"/>
                  <c:y val="-3.189791862313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888-4E21-AF68-716999EDDD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'7-3 (선호역전 2)'!$B$26:$B$33</c:f>
              <c:numCache>
                <c:formatCode>General</c:formatCode>
                <c:ptCount val="8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</c:numCache>
            </c:numRef>
          </c:xVal>
          <c:yVal>
            <c:numRef>
              <c:f>'7-3 (선호역전 2)'!$J$26:$J$33</c:f>
              <c:numCache>
                <c:formatCode>0.00_);[Red]\(0.00\)</c:formatCode>
                <c:ptCount val="8"/>
                <c:pt idx="0">
                  <c:v>1</c:v>
                </c:pt>
                <c:pt idx="1">
                  <c:v>0.7142857142857143</c:v>
                </c:pt>
                <c:pt idx="2">
                  <c:v>0.59523809523809523</c:v>
                </c:pt>
                <c:pt idx="3">
                  <c:v>0.52521008403361347</c:v>
                </c:pt>
                <c:pt idx="4">
                  <c:v>0.47746371275783039</c:v>
                </c:pt>
                <c:pt idx="5">
                  <c:v>0.44209603033132444</c:v>
                </c:pt>
                <c:pt idx="6">
                  <c:v>0.41446502843561667</c:v>
                </c:pt>
                <c:pt idx="7">
                  <c:v>0.3920615133850428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888-4E21-AF68-716999EDD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5661711"/>
        <c:axId val="1789593375"/>
      </c:scatterChart>
      <c:valAx>
        <c:axId val="1785661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Time</a:t>
                </a:r>
                <a:r>
                  <a:rPr lang="en-US" altLang="ko-KR" baseline="0"/>
                  <a:t> from now (days)</a:t>
                </a:r>
                <a:endParaRPr lang="ko-KR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89593375"/>
        <c:crosses val="autoZero"/>
        <c:crossBetween val="midCat"/>
      </c:valAx>
      <c:valAx>
        <c:axId val="1789593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Discount Fraction</a:t>
                </a:r>
                <a:endParaRPr lang="ko-KR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0.00_);[Red]\(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856617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Sooner Reward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0327908660301097E-2"/>
                  <c:y val="2.8708126760821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0D-495F-9729-172E516DAC29}"/>
                </c:ext>
              </c:extLst>
            </c:dLbl>
            <c:dLbl>
              <c:idx val="1"/>
              <c:layout>
                <c:manualLayout>
                  <c:x val="-1.2393490392361315E-2"/>
                  <c:y val="2.8708126760821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0D-495F-9729-172E516DAC29}"/>
                </c:ext>
              </c:extLst>
            </c:dLbl>
            <c:dLbl>
              <c:idx val="2"/>
              <c:layout>
                <c:manualLayout>
                  <c:x val="-3.3049307712963508E-2"/>
                  <c:y val="3.98723982789188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00B0F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ko-K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246584755779115E-2"/>
                      <c:h val="6.00318828487403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20D-495F-9729-172E516DAC29}"/>
                </c:ext>
              </c:extLst>
            </c:dLbl>
            <c:dLbl>
              <c:idx val="3"/>
              <c:layout>
                <c:manualLayout>
                  <c:x val="-1.0327908660301173E-2"/>
                  <c:y val="3.508771048544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0D-495F-9729-172E516DAC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'7-3 (선호유지 1)'!$R$26:$R$33</c:f>
              <c:numCache>
                <c:formatCode>General</c:formatCode>
                <c:ptCount val="8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</c:numCache>
            </c:numRef>
          </c:xVal>
          <c:yVal>
            <c:numRef>
              <c:f>'7-3 (선호유지 1)'!$U$26:$U$32</c:f>
              <c:numCache>
                <c:formatCode>0.00_ </c:formatCode>
                <c:ptCount val="7"/>
                <c:pt idx="0">
                  <c:v>30.76923076923077</c:v>
                </c:pt>
                <c:pt idx="1">
                  <c:v>34.042553191489361</c:v>
                </c:pt>
                <c:pt idx="2">
                  <c:v>38.095238095238095</c:v>
                </c:pt>
                <c:pt idx="3">
                  <c:v>43.243243243243242</c:v>
                </c:pt>
                <c:pt idx="4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0D-495F-9729-172E516DAC29}"/>
            </c:ext>
          </c:extLst>
        </c:ser>
        <c:ser>
          <c:idx val="1"/>
          <c:order val="1"/>
          <c:tx>
            <c:v>Later Reward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2393490392361315E-2"/>
                  <c:y val="2.2328543036194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0D-495F-9729-172E516DAC29}"/>
                </c:ext>
              </c:extLst>
            </c:dLbl>
            <c:dLbl>
              <c:idx val="1"/>
              <c:layout>
                <c:manualLayout>
                  <c:x val="-1.4459072124421535E-2"/>
                  <c:y val="2.5518334898508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0D-495F-9729-172E516DAC29}"/>
                </c:ext>
              </c:extLst>
            </c:dLbl>
            <c:dLbl>
              <c:idx val="2"/>
              <c:layout>
                <c:manualLayout>
                  <c:x val="-8.2623269282408769E-3"/>
                  <c:y val="3.189791862313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0D-495F-9729-172E516DAC29}"/>
                </c:ext>
              </c:extLst>
            </c:dLbl>
            <c:dLbl>
              <c:idx val="3"/>
              <c:layout>
                <c:manualLayout>
                  <c:x val="-8.2623269282409532E-3"/>
                  <c:y val="1.5948959311567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0D-495F-9729-172E516DAC29}"/>
                </c:ext>
              </c:extLst>
            </c:dLbl>
            <c:dLbl>
              <c:idx val="4"/>
              <c:layout>
                <c:manualLayout>
                  <c:x val="-8.2623269282409532E-3"/>
                  <c:y val="1.9138751173881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0D-495F-9729-172E516DAC29}"/>
                </c:ext>
              </c:extLst>
            </c:dLbl>
            <c:dLbl>
              <c:idx val="5"/>
              <c:layout>
                <c:manualLayout>
                  <c:x val="-1.2393490392361315E-2"/>
                  <c:y val="2.2328543036194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20D-495F-9729-172E516DAC29}"/>
                </c:ext>
              </c:extLst>
            </c:dLbl>
            <c:dLbl>
              <c:idx val="6"/>
              <c:layout>
                <c:manualLayout>
                  <c:x val="-6.1967451961808095E-3"/>
                  <c:y val="1.9138751173881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0D-495F-9729-172E516DAC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99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'7-3 (선호유지 1)'!$R$26:$R$33</c:f>
              <c:numCache>
                <c:formatCode>General</c:formatCode>
                <c:ptCount val="8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</c:numCache>
            </c:numRef>
          </c:xVal>
          <c:yVal>
            <c:numRef>
              <c:f>'7-3 (선호유지 1)'!$V$26:$V$33</c:f>
              <c:numCache>
                <c:formatCode>0.00_ </c:formatCode>
                <c:ptCount val="8"/>
                <c:pt idx="0">
                  <c:v>47.761194029850742</c:v>
                </c:pt>
                <c:pt idx="1">
                  <c:v>51.612903225806448</c:v>
                </c:pt>
                <c:pt idx="2">
                  <c:v>56.140350877192979</c:v>
                </c:pt>
                <c:pt idx="3">
                  <c:v>61.53846153846154</c:v>
                </c:pt>
                <c:pt idx="4">
                  <c:v>68.085106382978722</c:v>
                </c:pt>
                <c:pt idx="5">
                  <c:v>76.19047619047619</c:v>
                </c:pt>
                <c:pt idx="6">
                  <c:v>86.486486486486484</c:v>
                </c:pt>
                <c:pt idx="7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320D-495F-9729-172E516DA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5661711"/>
        <c:axId val="1789593375"/>
      </c:scatterChart>
      <c:valAx>
        <c:axId val="1785661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Time</a:t>
                </a:r>
                <a:r>
                  <a:rPr lang="en-US" altLang="ko-KR" baseline="0"/>
                  <a:t> from now (days)</a:t>
                </a:r>
                <a:endParaRPr lang="ko-KR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89593375"/>
        <c:crosses val="autoZero"/>
        <c:crossBetween val="midCat"/>
      </c:valAx>
      <c:valAx>
        <c:axId val="1789593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Subjective</a:t>
                </a:r>
                <a:r>
                  <a:rPr lang="en-US" altLang="ko-KR" baseline="0"/>
                  <a:t> Value (Utility)</a:t>
                </a:r>
                <a:endParaRPr lang="ko-KR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856617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'7-3 (선호유지 1)'!$I$25</c:f>
              <c:strCache>
                <c:ptCount val="1"/>
                <c:pt idx="0">
                  <c:v>Exponential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7.9365079365079361E-2"/>
                  <c:y val="1.9138751173881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44-4E8B-B3EC-C7D520481DE7}"/>
                </c:ext>
              </c:extLst>
            </c:dLbl>
            <c:dLbl>
              <c:idx val="4"/>
              <c:layout>
                <c:manualLayout>
                  <c:x val="-7.9365079365079361E-2"/>
                  <c:y val="1.9138751173880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44-4E8B-B3EC-C7D520481DE7}"/>
                </c:ext>
              </c:extLst>
            </c:dLbl>
            <c:dLbl>
              <c:idx val="5"/>
              <c:layout>
                <c:manualLayout>
                  <c:x val="-7.9365079365079458E-2"/>
                  <c:y val="2.2328543036194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44-4E8B-B3EC-C7D520481DE7}"/>
                </c:ext>
              </c:extLst>
            </c:dLbl>
            <c:dLbl>
              <c:idx val="6"/>
              <c:layout>
                <c:manualLayout>
                  <c:x val="-7.9365079365079361E-2"/>
                  <c:y val="1.9138751173881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5105820105820111E-2"/>
                      <c:h val="5.0462507261799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944-4E8B-B3EC-C7D520481DE7}"/>
                </c:ext>
              </c:extLst>
            </c:dLbl>
            <c:dLbl>
              <c:idx val="7"/>
              <c:layout>
                <c:manualLayout>
                  <c:x val="-7.9365079365080332E-3"/>
                  <c:y val="-1.16957683846351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44-4E8B-B3EC-C7D520481D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'7-3 (선호유지 1)'!$B$26:$B$33</c:f>
              <c:numCache>
                <c:formatCode>General</c:formatCode>
                <c:ptCount val="8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</c:numCache>
            </c:numRef>
          </c:xVal>
          <c:yVal>
            <c:numRef>
              <c:f>'7-3 (선호유지 1)'!$I$26:$I$33</c:f>
              <c:numCache>
                <c:formatCode>0.00_);[Red]\(0.00\)</c:formatCode>
                <c:ptCount val="8"/>
                <c:pt idx="0">
                  <c:v>1</c:v>
                </c:pt>
                <c:pt idx="1">
                  <c:v>0.14444625679631817</c:v>
                </c:pt>
                <c:pt idx="2">
                  <c:v>2.0864721102467898E-2</c:v>
                </c:pt>
                <c:pt idx="3">
                  <c:v>3.0138308623506374E-3</c:v>
                </c:pt>
                <c:pt idx="4">
                  <c:v>4.3533658668376942E-4</c:v>
                </c:pt>
                <c:pt idx="5">
                  <c:v>6.2882740392956361E-5</c:v>
                </c:pt>
                <c:pt idx="6">
                  <c:v>9.0831764668571868E-6</c:v>
                </c:pt>
                <c:pt idx="7">
                  <c:v>1.3120308404579276E-6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44-4E8B-B3EC-C7D520481DE7}"/>
            </c:ext>
          </c:extLst>
        </c:ser>
        <c:ser>
          <c:idx val="1"/>
          <c:order val="1"/>
          <c:tx>
            <c:strRef>
              <c:f>'7-3 (선호유지 1)'!$J$25</c:f>
              <c:strCache>
                <c:ptCount val="1"/>
                <c:pt idx="0">
                  <c:v>Hyperbolic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7.9365079365079388E-2"/>
                  <c:y val="1.5948959311567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44-4E8B-B3EC-C7D520481DE7}"/>
                </c:ext>
              </c:extLst>
            </c:dLbl>
            <c:dLbl>
              <c:idx val="2"/>
              <c:layout>
                <c:manualLayout>
                  <c:x val="-8.2010582010582006E-2"/>
                  <c:y val="1.2759167449254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44-4E8B-B3EC-C7D520481DE7}"/>
                </c:ext>
              </c:extLst>
            </c:dLbl>
            <c:dLbl>
              <c:idx val="3"/>
              <c:layout>
                <c:manualLayout>
                  <c:x val="-1.0582010582010581E-2"/>
                  <c:y val="-2.8708126760821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44-4E8B-B3EC-C7D520481DE7}"/>
                </c:ext>
              </c:extLst>
            </c:dLbl>
            <c:dLbl>
              <c:idx val="4"/>
              <c:layout>
                <c:manualLayout>
                  <c:x val="-1.5873015873015872E-2"/>
                  <c:y val="-3.189791862313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44-4E8B-B3EC-C7D520481DE7}"/>
                </c:ext>
              </c:extLst>
            </c:dLbl>
            <c:dLbl>
              <c:idx val="5"/>
              <c:layout>
                <c:manualLayout>
                  <c:x val="-1.0582010582010581E-2"/>
                  <c:y val="-3.82775023477622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ko-K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806774153230848E-2"/>
                      <c:h val="6.00318828487403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8944-4E8B-B3EC-C7D520481DE7}"/>
                </c:ext>
              </c:extLst>
            </c:dLbl>
            <c:dLbl>
              <c:idx val="6"/>
              <c:layout>
                <c:manualLayout>
                  <c:x val="-1.0582010582010581E-2"/>
                  <c:y val="-3.508771048544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44-4E8B-B3EC-C7D520481DE7}"/>
                </c:ext>
              </c:extLst>
            </c:dLbl>
            <c:dLbl>
              <c:idx val="7"/>
              <c:layout>
                <c:manualLayout>
                  <c:x val="-1.3227513227513227E-2"/>
                  <c:y val="-3.189791862313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944-4E8B-B3EC-C7D520481D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'7-3 (선호유지 1)'!$B$26:$B$33</c:f>
              <c:numCache>
                <c:formatCode>General</c:formatCode>
                <c:ptCount val="8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</c:numCache>
            </c:numRef>
          </c:xVal>
          <c:yVal>
            <c:numRef>
              <c:f>'7-3 (선호유지 1)'!$J$26:$J$33</c:f>
              <c:numCache>
                <c:formatCode>0.00_);[Red]\(0.00\)</c:formatCode>
                <c:ptCount val="8"/>
                <c:pt idx="0">
                  <c:v>1</c:v>
                </c:pt>
                <c:pt idx="1">
                  <c:v>0.13513513513513509</c:v>
                </c:pt>
                <c:pt idx="2">
                  <c:v>3.2175032175032175E-2</c:v>
                </c:pt>
                <c:pt idx="3">
                  <c:v>1.0268627289903888E-2</c:v>
                </c:pt>
                <c:pt idx="4">
                  <c:v>3.9494720345784181E-3</c:v>
                </c:pt>
                <c:pt idx="5">
                  <c:v>1.7322245765694819E-3</c:v>
                </c:pt>
                <c:pt idx="6">
                  <c:v>8.3817318221103966E-4</c:v>
                </c:pt>
                <c:pt idx="7">
                  <c:v>4.3785166234905056E-4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944-4E8B-B3EC-C7D52048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5661711"/>
        <c:axId val="1789593375"/>
      </c:scatterChart>
      <c:valAx>
        <c:axId val="1785661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Time</a:t>
                </a:r>
                <a:r>
                  <a:rPr lang="en-US" altLang="ko-KR" baseline="0"/>
                  <a:t> from now (days)</a:t>
                </a:r>
                <a:endParaRPr lang="ko-KR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89593375"/>
        <c:crosses val="autoZero"/>
        <c:crossBetween val="midCat"/>
      </c:valAx>
      <c:valAx>
        <c:axId val="1789593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Discount Fraction</a:t>
                </a:r>
                <a:endParaRPr lang="ko-KR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0.00_);[Red]\(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856617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b="1"/>
              <a:t>일반인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'3장 부동산'!$A$10</c:f>
              <c:strCache>
                <c:ptCount val="1"/>
                <c:pt idx="0">
                  <c:v>감정가격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'3장 부동산'!$D$9:$E$9</c:f>
              <c:numCache>
                <c:formatCode>\$#,##0_);[Red]\(\$#,##0\)</c:formatCode>
                <c:ptCount val="2"/>
                <c:pt idx="0" formatCode="#,##0">
                  <c:v>119900</c:v>
                </c:pt>
                <c:pt idx="1">
                  <c:v>149900</c:v>
                </c:pt>
              </c:numCache>
            </c:numRef>
          </c:xVal>
          <c:yVal>
            <c:numRef>
              <c:f>'3장 부동산'!$D$10:$E$10</c:f>
              <c:numCache>
                <c:formatCode>#,##0</c:formatCode>
                <c:ptCount val="2"/>
                <c:pt idx="0">
                  <c:v>116833</c:v>
                </c:pt>
                <c:pt idx="1">
                  <c:v>144454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84-4CCD-9B0A-CBED0BF90B37}"/>
            </c:ext>
          </c:extLst>
        </c:ser>
        <c:ser>
          <c:idx val="1"/>
          <c:order val="1"/>
          <c:tx>
            <c:strRef>
              <c:f>'3장 부동산'!$A$11</c:f>
              <c:strCache>
                <c:ptCount val="1"/>
                <c:pt idx="0">
                  <c:v>판매가격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'3장 부동산'!$D$9:$E$9</c:f>
              <c:numCache>
                <c:formatCode>\$#,##0_);[Red]\(\$#,##0\)</c:formatCode>
                <c:ptCount val="2"/>
                <c:pt idx="0" formatCode="#,##0">
                  <c:v>119900</c:v>
                </c:pt>
                <c:pt idx="1">
                  <c:v>149900</c:v>
                </c:pt>
              </c:numCache>
            </c:numRef>
          </c:xVal>
          <c:yVal>
            <c:numRef>
              <c:f>'3장 부동산'!$D$11:$E$11</c:f>
              <c:numCache>
                <c:formatCode>#,##0</c:formatCode>
                <c:ptCount val="2"/>
                <c:pt idx="0">
                  <c:v>119866</c:v>
                </c:pt>
                <c:pt idx="1">
                  <c:v>153714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84-4CCD-9B0A-CBED0BF90B37}"/>
            </c:ext>
          </c:extLst>
        </c:ser>
        <c:ser>
          <c:idx val="2"/>
          <c:order val="2"/>
          <c:tx>
            <c:strRef>
              <c:f>'3장 부동산'!$A$12</c:f>
              <c:strCache>
                <c:ptCount val="1"/>
                <c:pt idx="0">
                  <c:v>구입가격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'3장 부동산'!$D$9:$E$9</c:f>
              <c:numCache>
                <c:formatCode>\$#,##0_);[Red]\(\$#,##0\)</c:formatCode>
                <c:ptCount val="2"/>
                <c:pt idx="0" formatCode="#,##0">
                  <c:v>119900</c:v>
                </c:pt>
                <c:pt idx="1">
                  <c:v>149900</c:v>
                </c:pt>
              </c:numCache>
            </c:numRef>
          </c:xVal>
          <c:yVal>
            <c:numRef>
              <c:f>'3장 부동산'!$D$12:$E$12</c:f>
              <c:numCache>
                <c:formatCode>#,##0</c:formatCode>
                <c:ptCount val="2"/>
                <c:pt idx="0">
                  <c:v>107916</c:v>
                </c:pt>
                <c:pt idx="1">
                  <c:v>138885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84-4CCD-9B0A-CBED0BF90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854160"/>
        <c:axId val="2004857488"/>
      </c:scatterChart>
      <c:valAx>
        <c:axId val="2004854160"/>
        <c:scaling>
          <c:orientation val="minMax"/>
          <c:max val="160000"/>
          <c:min val="11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ko-KR" sz="1100" b="1" i="0" u="none" strike="noStrike" baseline="0">
                    <a:effectLst/>
                  </a:rPr>
                  <a:t>제시된 희망가격</a:t>
                </a:r>
                <a:endParaRPr lang="ko-KR" altLang="en-US" sz="11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04857488"/>
        <c:crosses val="autoZero"/>
        <c:crossBetween val="midCat"/>
      </c:valAx>
      <c:valAx>
        <c:axId val="2004857488"/>
        <c:scaling>
          <c:orientation val="minMax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048541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'4장 가치함수'!$C$7</c:f>
              <c:strCache>
                <c:ptCount val="1"/>
                <c:pt idx="0">
                  <c:v>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'4장 가치함수'!$B$8:$B$48</c:f>
              <c:numCache>
                <c:formatCode>General</c:formatCode>
                <c:ptCount val="41"/>
                <c:pt idx="0">
                  <c:v>10</c:v>
                </c:pt>
                <c:pt idx="1">
                  <c:v>9.5</c:v>
                </c:pt>
                <c:pt idx="2">
                  <c:v>9</c:v>
                </c:pt>
                <c:pt idx="3">
                  <c:v>8.5</c:v>
                </c:pt>
                <c:pt idx="4">
                  <c:v>8</c:v>
                </c:pt>
                <c:pt idx="5">
                  <c:v>7.5</c:v>
                </c:pt>
                <c:pt idx="6">
                  <c:v>7</c:v>
                </c:pt>
                <c:pt idx="7">
                  <c:v>6.5</c:v>
                </c:pt>
                <c:pt idx="8">
                  <c:v>6</c:v>
                </c:pt>
                <c:pt idx="9">
                  <c:v>5.5</c:v>
                </c:pt>
                <c:pt idx="10">
                  <c:v>5</c:v>
                </c:pt>
                <c:pt idx="11">
                  <c:v>4.5</c:v>
                </c:pt>
                <c:pt idx="12">
                  <c:v>4</c:v>
                </c:pt>
                <c:pt idx="13">
                  <c:v>3.5</c:v>
                </c:pt>
                <c:pt idx="14">
                  <c:v>3</c:v>
                </c:pt>
                <c:pt idx="15">
                  <c:v>2.5</c:v>
                </c:pt>
                <c:pt idx="16">
                  <c:v>2</c:v>
                </c:pt>
                <c:pt idx="17">
                  <c:v>1.5</c:v>
                </c:pt>
                <c:pt idx="18">
                  <c:v>1</c:v>
                </c:pt>
                <c:pt idx="19">
                  <c:v>0.5</c:v>
                </c:pt>
                <c:pt idx="20">
                  <c:v>0</c:v>
                </c:pt>
                <c:pt idx="21">
                  <c:v>-0.5</c:v>
                </c:pt>
                <c:pt idx="22">
                  <c:v>-1</c:v>
                </c:pt>
                <c:pt idx="23">
                  <c:v>-1.5</c:v>
                </c:pt>
                <c:pt idx="24">
                  <c:v>-2</c:v>
                </c:pt>
                <c:pt idx="25">
                  <c:v>-2.5</c:v>
                </c:pt>
                <c:pt idx="26">
                  <c:v>-3</c:v>
                </c:pt>
                <c:pt idx="27">
                  <c:v>-3.5</c:v>
                </c:pt>
                <c:pt idx="28">
                  <c:v>-4</c:v>
                </c:pt>
                <c:pt idx="29">
                  <c:v>-4.5</c:v>
                </c:pt>
                <c:pt idx="30">
                  <c:v>-5</c:v>
                </c:pt>
                <c:pt idx="31">
                  <c:v>-5.5</c:v>
                </c:pt>
                <c:pt idx="32">
                  <c:v>-6</c:v>
                </c:pt>
                <c:pt idx="33">
                  <c:v>-6.5</c:v>
                </c:pt>
                <c:pt idx="34">
                  <c:v>-7</c:v>
                </c:pt>
                <c:pt idx="35">
                  <c:v>-7.5</c:v>
                </c:pt>
                <c:pt idx="36">
                  <c:v>-8</c:v>
                </c:pt>
                <c:pt idx="37">
                  <c:v>-8.5</c:v>
                </c:pt>
                <c:pt idx="38">
                  <c:v>-9</c:v>
                </c:pt>
                <c:pt idx="39">
                  <c:v>-9.5</c:v>
                </c:pt>
                <c:pt idx="40">
                  <c:v>-10</c:v>
                </c:pt>
              </c:numCache>
            </c:numRef>
          </c:xVal>
          <c:yVal>
            <c:numRef>
              <c:f>'4장 가치함수'!$C$8:$C$48</c:f>
              <c:numCache>
                <c:formatCode>General</c:formatCode>
                <c:ptCount val="41"/>
                <c:pt idx="0">
                  <c:v>3.1622776601683795</c:v>
                </c:pt>
                <c:pt idx="1">
                  <c:v>3.082207001484488</c:v>
                </c:pt>
                <c:pt idx="2">
                  <c:v>3</c:v>
                </c:pt>
                <c:pt idx="3">
                  <c:v>2.9154759474226504</c:v>
                </c:pt>
                <c:pt idx="4">
                  <c:v>2.8284271247461903</c:v>
                </c:pt>
                <c:pt idx="5">
                  <c:v>2.7386127875258306</c:v>
                </c:pt>
                <c:pt idx="6">
                  <c:v>2.6457513110645907</c:v>
                </c:pt>
                <c:pt idx="7">
                  <c:v>2.5495097567963922</c:v>
                </c:pt>
                <c:pt idx="8">
                  <c:v>2.4494897427831779</c:v>
                </c:pt>
                <c:pt idx="9">
                  <c:v>2.3452078799117149</c:v>
                </c:pt>
                <c:pt idx="10">
                  <c:v>2.2360679774997898</c:v>
                </c:pt>
                <c:pt idx="11">
                  <c:v>2.1213203435596424</c:v>
                </c:pt>
                <c:pt idx="12">
                  <c:v>2</c:v>
                </c:pt>
                <c:pt idx="13">
                  <c:v>1.8708286933869707</c:v>
                </c:pt>
                <c:pt idx="14">
                  <c:v>1.7320508075688772</c:v>
                </c:pt>
                <c:pt idx="15">
                  <c:v>1.5811388300841898</c:v>
                </c:pt>
                <c:pt idx="16">
                  <c:v>1.4142135623730951</c:v>
                </c:pt>
                <c:pt idx="17">
                  <c:v>1.2247448713915889</c:v>
                </c:pt>
                <c:pt idx="18">
                  <c:v>1</c:v>
                </c:pt>
                <c:pt idx="19">
                  <c:v>0.70710678118654757</c:v>
                </c:pt>
                <c:pt idx="20">
                  <c:v>0</c:v>
                </c:pt>
                <c:pt idx="21">
                  <c:v>-1.5909902576697321</c:v>
                </c:pt>
                <c:pt idx="22">
                  <c:v>-2.25</c:v>
                </c:pt>
                <c:pt idx="23">
                  <c:v>-2.7556759606310752</c:v>
                </c:pt>
                <c:pt idx="24">
                  <c:v>-3.1819805153394642</c:v>
                </c:pt>
                <c:pt idx="25">
                  <c:v>-3.5575623676894268</c:v>
                </c:pt>
                <c:pt idx="26">
                  <c:v>-3.8971143170299736</c:v>
                </c:pt>
                <c:pt idx="27">
                  <c:v>-4.2093645601206839</c:v>
                </c:pt>
                <c:pt idx="28">
                  <c:v>-4.5</c:v>
                </c:pt>
                <c:pt idx="29">
                  <c:v>-4.7729707730091953</c:v>
                </c:pt>
                <c:pt idx="30">
                  <c:v>-5.0311529493745271</c:v>
                </c:pt>
                <c:pt idx="31">
                  <c:v>-5.2767177298013586</c:v>
                </c:pt>
                <c:pt idx="32">
                  <c:v>-5.5113519212621505</c:v>
                </c:pt>
                <c:pt idx="33">
                  <c:v>-5.7363969527918828</c:v>
                </c:pt>
                <c:pt idx="34">
                  <c:v>-5.9529404498953289</c:v>
                </c:pt>
                <c:pt idx="35">
                  <c:v>-6.1618787719331189</c:v>
                </c:pt>
                <c:pt idx="36">
                  <c:v>-6.3639610306789285</c:v>
                </c:pt>
                <c:pt idx="37">
                  <c:v>-6.5598208817009631</c:v>
                </c:pt>
                <c:pt idx="38">
                  <c:v>-6.75</c:v>
                </c:pt>
                <c:pt idx="39">
                  <c:v>-6.9349657533400979</c:v>
                </c:pt>
                <c:pt idx="40">
                  <c:v>-7.1151247353788536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BC-4CB4-952C-3E47123D6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2729872"/>
        <c:axId val="1332739856"/>
      </c:scatterChart>
      <c:valAx>
        <c:axId val="1332729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 sz="24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x</a:t>
                </a:r>
                <a:endParaRPr lang="ko-KR" altLang="en-US" sz="2400" i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ko-KR"/>
          </a:p>
        </c:txPr>
        <c:crossAx val="1332739856"/>
        <c:crosses val="autoZero"/>
        <c:crossBetween val="midCat"/>
      </c:valAx>
      <c:valAx>
        <c:axId val="133273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ko-KR" sz="24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</a:t>
                </a:r>
                <a:r>
                  <a:rPr lang="en-US" altLang="ko-KR" sz="2400" i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</a:t>
                </a:r>
                <a:r>
                  <a:rPr lang="en-US" altLang="ko-KR" sz="24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x</a:t>
                </a:r>
                <a:r>
                  <a:rPr lang="en-US" altLang="ko-KR" sz="2400" i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  <a:endParaRPr lang="ko-KR" altLang="en-US" sz="2400" i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ko-KR"/>
          </a:p>
        </c:txPr>
        <c:crossAx val="133272987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'4장 가치함수 (카너먼)'!$C$7</c:f>
              <c:strCache>
                <c:ptCount val="1"/>
                <c:pt idx="0">
                  <c:v>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'4장 가치함수 (카너먼)'!$B$8:$B$14</c:f>
              <c:numCache>
                <c:formatCode>General</c:formatCode>
                <c:ptCount val="7"/>
                <c:pt idx="0">
                  <c:v>300</c:v>
                </c:pt>
                <c:pt idx="1">
                  <c:v>200</c:v>
                </c:pt>
                <c:pt idx="2">
                  <c:v>100</c:v>
                </c:pt>
                <c:pt idx="3">
                  <c:v>0</c:v>
                </c:pt>
                <c:pt idx="4">
                  <c:v>-100</c:v>
                </c:pt>
                <c:pt idx="5">
                  <c:v>-200</c:v>
                </c:pt>
                <c:pt idx="6">
                  <c:v>-300</c:v>
                </c:pt>
              </c:numCache>
            </c:numRef>
          </c:xVal>
          <c:yVal>
            <c:numRef>
              <c:f>'4장 가치함수 (카너먼)'!$C$8:$C$14</c:f>
              <c:numCache>
                <c:formatCode>0.00_ </c:formatCode>
                <c:ptCount val="7"/>
                <c:pt idx="0">
                  <c:v>151.30967698889791</c:v>
                </c:pt>
                <c:pt idx="1">
                  <c:v>105.90254480280072</c:v>
                </c:pt>
                <c:pt idx="2">
                  <c:v>57.543993733715695</c:v>
                </c:pt>
                <c:pt idx="3">
                  <c:v>0</c:v>
                </c:pt>
                <c:pt idx="4">
                  <c:v>-129.47398590086033</c:v>
                </c:pt>
                <c:pt idx="5">
                  <c:v>-238.28072580630163</c:v>
                </c:pt>
                <c:pt idx="6">
                  <c:v>-340.44677322502031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3C-4878-BEBD-82E6CC0CE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2729872"/>
        <c:axId val="1332739856"/>
      </c:scatterChart>
      <c:valAx>
        <c:axId val="1332729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 sz="24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x</a:t>
                </a:r>
                <a:endParaRPr lang="ko-KR" altLang="en-US" sz="2400" i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ko-KR"/>
          </a:p>
        </c:txPr>
        <c:crossAx val="1332739856"/>
        <c:crosses val="autoZero"/>
        <c:crossBetween val="midCat"/>
        <c:majorUnit val="100"/>
      </c:valAx>
      <c:valAx>
        <c:axId val="133273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ko-KR" sz="24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</a:t>
                </a:r>
                <a:r>
                  <a:rPr lang="en-US" altLang="ko-KR" sz="2400" i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</a:t>
                </a:r>
                <a:r>
                  <a:rPr lang="en-US" altLang="ko-KR" sz="24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x</a:t>
                </a:r>
                <a:r>
                  <a:rPr lang="en-US" altLang="ko-KR" sz="2400" i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  <a:endParaRPr lang="ko-KR" altLang="en-US" sz="2400" i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ko-KR"/>
            </a:p>
          </c:txPr>
        </c:title>
        <c:numFmt formatCode="0.00_ 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ko-KR"/>
          </a:p>
        </c:txPr>
        <c:crossAx val="1332729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'4장 확률가중함수 예'!$D$4</c:f>
              <c:strCache>
                <c:ptCount val="1"/>
                <c:pt idx="0">
                  <c:v>w(p)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411A-4C6D-B4D6-CEC1EFC44558}"/>
              </c:ext>
            </c:extLst>
          </c:dPt>
          <c:xVal>
            <c:numRef>
              <c:f>'4장 확률가중함수 예'!$B$5:$B$19</c:f>
              <c:numCache>
                <c:formatCode>General</c:formatCode>
                <c:ptCount val="15"/>
                <c:pt idx="0">
                  <c:v>0</c:v>
                </c:pt>
                <c:pt idx="1">
                  <c:v>0.01</c:v>
                </c:pt>
                <c:pt idx="2">
                  <c:v>0.05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0.35</c:v>
                </c:pt>
                <c:pt idx="7">
                  <c:v>0.36</c:v>
                </c:pt>
                <c:pt idx="8">
                  <c:v>0.4</c:v>
                </c:pt>
                <c:pt idx="9">
                  <c:v>0.5</c:v>
                </c:pt>
                <c:pt idx="10">
                  <c:v>0.6</c:v>
                </c:pt>
                <c:pt idx="11">
                  <c:v>0.7</c:v>
                </c:pt>
                <c:pt idx="12">
                  <c:v>0.8</c:v>
                </c:pt>
                <c:pt idx="13">
                  <c:v>0.9</c:v>
                </c:pt>
                <c:pt idx="14">
                  <c:v>1</c:v>
                </c:pt>
              </c:numCache>
            </c:numRef>
          </c:xVal>
          <c:yVal>
            <c:numRef>
              <c:f>'4장 확률가중함수 예'!$D$5:$D$19</c:f>
              <c:numCache>
                <c:formatCode>0.00_ </c:formatCode>
                <c:ptCount val="15"/>
                <c:pt idx="0">
                  <c:v>0</c:v>
                </c:pt>
                <c:pt idx="1">
                  <c:v>4.6933330495365355E-2</c:v>
                </c:pt>
                <c:pt idx="2">
                  <c:v>0.1215279266279518</c:v>
                </c:pt>
                <c:pt idx="3">
                  <c:v>0.17871926720611955</c:v>
                </c:pt>
                <c:pt idx="4">
                  <c:v>0.25992605663069906</c:v>
                </c:pt>
                <c:pt idx="5">
                  <c:v>0.32424801187896868</c:v>
                </c:pt>
                <c:pt idx="6">
                  <c:v>0.35367031662432391</c:v>
                </c:pt>
                <c:pt idx="7">
                  <c:v>0.3594333822063589</c:v>
                </c:pt>
                <c:pt idx="8">
                  <c:v>0.38223095710468974</c:v>
                </c:pt>
                <c:pt idx="9">
                  <c:v>0.43877050748468022</c:v>
                </c:pt>
                <c:pt idx="10">
                  <c:v>0.49749094027513086</c:v>
                </c:pt>
                <c:pt idx="11">
                  <c:v>0.56242191180530332</c:v>
                </c:pt>
                <c:pt idx="12">
                  <c:v>0.64001302500731894</c:v>
                </c:pt>
                <c:pt idx="13">
                  <c:v>0.74546800095055177</c:v>
                </c:pt>
                <c:pt idx="14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83-4B4D-AA15-0F448AEA0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356672"/>
        <c:axId val="188354592"/>
      </c:scatterChart>
      <c:valAx>
        <c:axId val="188356672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</a:t>
                </a:r>
                <a:endParaRPr lang="ko-KR" altLang="en-US" i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8354592"/>
        <c:crosses val="autoZero"/>
        <c:crossBetween val="midCat"/>
        <c:majorUnit val="0.1"/>
      </c:valAx>
      <c:valAx>
        <c:axId val="1883545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</a:t>
                </a:r>
                <a:r>
                  <a:rPr lang="en-US" altLang="ko-KR" sz="2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</a:t>
                </a:r>
                <a:r>
                  <a:rPr lang="en-US" altLang="ko-KR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</a:t>
                </a:r>
                <a:r>
                  <a:rPr lang="en-US" altLang="ko-KR" sz="2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  <a:endParaRPr lang="ko-KR" altLang="en-US" sz="20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8356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'4장 확률가중함수 영문자'!$K$1</c:f>
              <c:strCache>
                <c:ptCount val="1"/>
                <c:pt idx="0">
                  <c:v>Subjective Estimation in LOG19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poly"/>
            <c:order val="3"/>
            <c:dispRSqr val="1"/>
            <c:dispEq val="1"/>
            <c:trendlineLbl>
              <c:layout>
                <c:manualLayout>
                  <c:x val="-7.6292658730158724E-2"/>
                  <c:y val="-0.1934456349206349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ko-KR"/>
                </a:p>
              </c:txPr>
            </c:trendlineLbl>
          </c:trendline>
          <c:xVal>
            <c:numRef>
              <c:f>'4장 확률가중함수 영문자'!$J$2:$J$27</c:f>
              <c:numCache>
                <c:formatCode>0.00_ </c:formatCode>
                <c:ptCount val="26"/>
                <c:pt idx="0">
                  <c:v>2.9292656182530656</c:v>
                </c:pt>
                <c:pt idx="1">
                  <c:v>2.1737688231366499</c:v>
                </c:pt>
                <c:pt idx="2">
                  <c:v>2.3428173146357332</c:v>
                </c:pt>
                <c:pt idx="3">
                  <c:v>2.6286953827140231</c:v>
                </c:pt>
                <c:pt idx="4">
                  <c:v>3.0477420181806418</c:v>
                </c:pt>
                <c:pt idx="5">
                  <c:v>2.3479151865016914</c:v>
                </c:pt>
                <c:pt idx="6">
                  <c:v>2.3042750504771283</c:v>
                </c:pt>
                <c:pt idx="7">
                  <c:v>2.7849024498866548</c:v>
                </c:pt>
                <c:pt idx="8">
                  <c:v>2.8777168008649769</c:v>
                </c:pt>
                <c:pt idx="9">
                  <c:v>1.1846914308175989</c:v>
                </c:pt>
                <c:pt idx="10">
                  <c:v>2.111262513659065</c:v>
                </c:pt>
                <c:pt idx="11">
                  <c:v>2.6047658847038875</c:v>
                </c:pt>
                <c:pt idx="12">
                  <c:v>2.381295623003826</c:v>
                </c:pt>
                <c:pt idx="13">
                  <c:v>2.8292394281413888</c:v>
                </c:pt>
                <c:pt idx="14">
                  <c:v>2.8754664158663856</c:v>
                </c:pt>
                <c:pt idx="15">
                  <c:v>2.2853322276438846</c:v>
                </c:pt>
                <c:pt idx="16">
                  <c:v>0.97772360528884772</c:v>
                </c:pt>
                <c:pt idx="17">
                  <c:v>2.8800700840640672</c:v>
                </c:pt>
                <c:pt idx="18">
                  <c:v>2.801197834459149</c:v>
                </c:pt>
                <c:pt idx="19">
                  <c:v>2.9710902131371153</c:v>
                </c:pt>
                <c:pt idx="20">
                  <c:v>2.4405942618398311</c:v>
                </c:pt>
                <c:pt idx="21">
                  <c:v>1.9903388547876015</c:v>
                </c:pt>
                <c:pt idx="22">
                  <c:v>2.4082399653118496</c:v>
                </c:pt>
                <c:pt idx="23">
                  <c:v>1.1760912590556813</c:v>
                </c:pt>
                <c:pt idx="24">
                  <c:v>2.2997251539756371</c:v>
                </c:pt>
                <c:pt idx="25">
                  <c:v>0.88649072517248184</c:v>
                </c:pt>
              </c:numCache>
            </c:numRef>
          </c:xVal>
          <c:yVal>
            <c:numRef>
              <c:f>'4장 확률가중함수 영문자'!$K$2:$K$27</c:f>
              <c:numCache>
                <c:formatCode>General</c:formatCode>
                <c:ptCount val="26"/>
                <c:pt idx="0">
                  <c:v>2.7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2.2000000000000002</c:v>
                </c:pt>
                <c:pt idx="4">
                  <c:v>2.6</c:v>
                </c:pt>
                <c:pt idx="5">
                  <c:v>2.1</c:v>
                </c:pt>
                <c:pt idx="6">
                  <c:v>2.1</c:v>
                </c:pt>
                <c:pt idx="7">
                  <c:v>2.1</c:v>
                </c:pt>
                <c:pt idx="8">
                  <c:v>2.1</c:v>
                </c:pt>
                <c:pt idx="9">
                  <c:v>2</c:v>
                </c:pt>
                <c:pt idx="10">
                  <c:v>1.9</c:v>
                </c:pt>
                <c:pt idx="11">
                  <c:v>2.1</c:v>
                </c:pt>
                <c:pt idx="12">
                  <c:v>2.1</c:v>
                </c:pt>
                <c:pt idx="13">
                  <c:v>2.2000000000000002</c:v>
                </c:pt>
                <c:pt idx="14">
                  <c:v>2.2999999999999998</c:v>
                </c:pt>
                <c:pt idx="15">
                  <c:v>2.1</c:v>
                </c:pt>
                <c:pt idx="16">
                  <c:v>1.45</c:v>
                </c:pt>
                <c:pt idx="17">
                  <c:v>2.1</c:v>
                </c:pt>
                <c:pt idx="18">
                  <c:v>2.2999999999999998</c:v>
                </c:pt>
                <c:pt idx="19">
                  <c:v>2.2999999999999998</c:v>
                </c:pt>
                <c:pt idx="20">
                  <c:v>2.1</c:v>
                </c:pt>
                <c:pt idx="21">
                  <c:v>1.7</c:v>
                </c:pt>
                <c:pt idx="22">
                  <c:v>2.0499999999999998</c:v>
                </c:pt>
                <c:pt idx="23">
                  <c:v>1.46</c:v>
                </c:pt>
                <c:pt idx="24">
                  <c:v>2</c:v>
                </c:pt>
                <c:pt idx="25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DE-459C-B3C6-BCEC8B508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909440"/>
        <c:axId val="270913184"/>
      </c:scatterChart>
      <c:valAx>
        <c:axId val="270909440"/>
        <c:scaling>
          <c:orientation val="minMax"/>
          <c:max val="3.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함초롬돋움" panose="020B0604000101010101" pitchFamily="50" charset="-127"/>
                    <a:cs typeface="함초롬돋움" panose="020B0604000101010101" pitchFamily="50" charset="-127"/>
                  </a:defRPr>
                </a:pPr>
                <a:r>
                  <a:rPr lang="en-US" altLang="ko-KR" sz="1400">
                    <a:latin typeface="+mn-lt"/>
                    <a:ea typeface="함초롬돋움" panose="020B0604000101010101" pitchFamily="50" charset="-127"/>
                    <a:cs typeface="함초롬돋움" panose="020B0604000101010101" pitchFamily="50" charset="-127"/>
                  </a:rPr>
                  <a:t>Occurence in LOG10 (LOG10(10^3)=3)</a:t>
                </a:r>
                <a:endParaRPr lang="ko-KR" altLang="en-US" sz="1400">
                  <a:latin typeface="+mn-lt"/>
                  <a:ea typeface="함초롬돋움" panose="020B0604000101010101" pitchFamily="50" charset="-127"/>
                  <a:cs typeface="함초롬돋움" panose="020B0604000101010101" pitchFamily="50" charset="-127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함초롬돋움" panose="020B0604000101010101" pitchFamily="50" charset="-127"/>
                  <a:cs typeface="함초롬돋움" panose="020B0604000101010101" pitchFamily="50" charset="-127"/>
                </a:defRPr>
              </a:pPr>
              <a:endParaRPr lang="ko-KR"/>
            </a:p>
          </c:txPr>
        </c:title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70913184"/>
        <c:crosses val="autoZero"/>
        <c:crossBetween val="midCat"/>
        <c:majorUnit val="0.5"/>
      </c:valAx>
      <c:valAx>
        <c:axId val="270913184"/>
        <c:scaling>
          <c:orientation val="minMax"/>
          <c:max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 sz="1400" b="0"/>
                  <a:t>Subjective Estimation in LOG10</a:t>
                </a:r>
                <a:endParaRPr lang="ko-KR" altLang="en-US" sz="1400" b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70909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'4-5'!$K$6:$K$13</c:f>
              <c:numCache>
                <c:formatCode>General</c:formatCode>
                <c:ptCount val="8"/>
                <c:pt idx="0">
                  <c:v>1</c:v>
                </c:pt>
                <c:pt idx="1">
                  <c:v>0.7</c:v>
                </c:pt>
                <c:pt idx="2">
                  <c:v>0.35</c:v>
                </c:pt>
                <c:pt idx="3">
                  <c:v>0.05</c:v>
                </c:pt>
                <c:pt idx="4">
                  <c:v>0</c:v>
                </c:pt>
                <c:pt idx="5">
                  <c:v>0.05</c:v>
                </c:pt>
                <c:pt idx="6">
                  <c:v>0.7</c:v>
                </c:pt>
                <c:pt idx="7">
                  <c:v>1</c:v>
                </c:pt>
              </c:numCache>
            </c:numRef>
          </c:xVal>
          <c:yVal>
            <c:numRef>
              <c:f>'4-5'!$L$6:$L$13</c:f>
              <c:numCache>
                <c:formatCode>General</c:formatCode>
                <c:ptCount val="8"/>
                <c:pt idx="0">
                  <c:v>57.54</c:v>
                </c:pt>
                <c:pt idx="1">
                  <c:v>32.22</c:v>
                </c:pt>
                <c:pt idx="2">
                  <c:v>0.35</c:v>
                </c:pt>
                <c:pt idx="3">
                  <c:v>6.9</c:v>
                </c:pt>
                <c:pt idx="4">
                  <c:v>0</c:v>
                </c:pt>
                <c:pt idx="5">
                  <c:v>-15.53</c:v>
                </c:pt>
                <c:pt idx="6">
                  <c:v>-72.5</c:v>
                </c:pt>
                <c:pt idx="7">
                  <c:v>-129.47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92-4C95-A024-B202F0CED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0572480"/>
        <c:axId val="1810574560"/>
      </c:scatterChart>
      <c:valAx>
        <c:axId val="1810572480"/>
        <c:scaling>
          <c:orientation val="minMax"/>
          <c:max val="1.1000000000000001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10574560"/>
        <c:crosses val="autoZero"/>
        <c:crossBetween val="midCat"/>
        <c:majorUnit val="0.2"/>
      </c:valAx>
      <c:valAx>
        <c:axId val="1810574560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10572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'7-1'!$D$6</c:f>
              <c:strCache>
                <c:ptCount val="1"/>
                <c:pt idx="0">
                  <c:v>Future Value(Utility) 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'7-1'!$C$7:$C$11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'7-1'!$D$7:$D$11</c:f>
              <c:numCache>
                <c:formatCode>0.00_ </c:formatCode>
                <c:ptCount val="5"/>
                <c:pt idx="0">
                  <c:v>10</c:v>
                </c:pt>
                <c:pt idx="1">
                  <c:v>10.5</c:v>
                </c:pt>
                <c:pt idx="2">
                  <c:v>11.57625</c:v>
                </c:pt>
                <c:pt idx="3">
                  <c:v>13.400956406250002</c:v>
                </c:pt>
                <c:pt idx="4">
                  <c:v>16.288946267774417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48D-4DCD-98FC-F8F33E6613EF}"/>
            </c:ext>
          </c:extLst>
        </c:ser>
        <c:ser>
          <c:idx val="1"/>
          <c:order val="1"/>
          <c:tx>
            <c:strRef>
              <c:f>'7-1'!$E$6</c:f>
              <c:strCache>
                <c:ptCount val="1"/>
                <c:pt idx="0">
                  <c:v>Future Value(Utility) 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'7-1'!$C$7:$C$11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'7-1'!$E$7:$E$11</c:f>
              <c:numCache>
                <c:formatCode>0.00_ </c:formatCode>
                <c:ptCount val="5"/>
                <c:pt idx="0">
                  <c:v>20</c:v>
                </c:pt>
                <c:pt idx="1">
                  <c:v>21</c:v>
                </c:pt>
                <c:pt idx="2">
                  <c:v>23.1525</c:v>
                </c:pt>
                <c:pt idx="3">
                  <c:v>26.801912812500003</c:v>
                </c:pt>
                <c:pt idx="4">
                  <c:v>32.577892535548834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48D-4DCD-98FC-F8F33E661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948096"/>
        <c:axId val="1186943936"/>
      </c:scatterChart>
      <c:valAx>
        <c:axId val="1186948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 sz="1400"/>
                  <a:t>시간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86943936"/>
        <c:crosses val="autoZero"/>
        <c:crossBetween val="midCat"/>
      </c:valAx>
      <c:valAx>
        <c:axId val="118694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 sz="1400"/>
                  <a:t>미래가치</a:t>
                </a:r>
                <a:r>
                  <a:rPr lang="en-US" altLang="ko-KR" sz="1400"/>
                  <a:t>(</a:t>
                </a:r>
                <a:r>
                  <a:rPr lang="ko-KR" altLang="en-US" sz="1400"/>
                  <a:t>효용</a:t>
                </a:r>
                <a:r>
                  <a:rPr lang="en-US" altLang="ko-KR" sz="1400"/>
                  <a:t>)</a:t>
                </a:r>
                <a:endParaRPr lang="ko-KR" altLang="en-US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86948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'7-2'!$J$6</c:f>
              <c:strCache>
                <c:ptCount val="1"/>
                <c:pt idx="0">
                  <c:v>500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'7-2'!$I$7:$I$10</c:f>
              <c:numCache>
                <c:formatCode>General</c:formatCode>
                <c:ptCount val="4"/>
                <c:pt idx="0">
                  <c:v>0.5</c:v>
                </c:pt>
                <c:pt idx="1">
                  <c:v>3.5</c:v>
                </c:pt>
                <c:pt idx="2">
                  <c:v>9</c:v>
                </c:pt>
                <c:pt idx="3">
                  <c:v>18</c:v>
                </c:pt>
              </c:numCache>
            </c:numRef>
          </c:xVal>
          <c:yVal>
            <c:numRef>
              <c:f>'7-2'!$J$7:$J$10</c:f>
              <c:numCache>
                <c:formatCode>General</c:formatCode>
                <c:ptCount val="4"/>
                <c:pt idx="0">
                  <c:v>4.5</c:v>
                </c:pt>
                <c:pt idx="1">
                  <c:v>1.2</c:v>
                </c:pt>
                <c:pt idx="2">
                  <c:v>0.95</c:v>
                </c:pt>
                <c:pt idx="3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7F-49EA-9F06-28669BEABA48}"/>
            </c:ext>
          </c:extLst>
        </c:ser>
        <c:ser>
          <c:idx val="1"/>
          <c:order val="1"/>
          <c:tx>
            <c:strRef>
              <c:f>'7-2'!$K$6</c:f>
              <c:strCache>
                <c:ptCount val="1"/>
                <c:pt idx="0">
                  <c:v>10000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'7-2'!$I$7:$I$10</c:f>
              <c:numCache>
                <c:formatCode>General</c:formatCode>
                <c:ptCount val="4"/>
                <c:pt idx="0">
                  <c:v>0.5</c:v>
                </c:pt>
                <c:pt idx="1">
                  <c:v>3.5</c:v>
                </c:pt>
                <c:pt idx="2">
                  <c:v>9</c:v>
                </c:pt>
                <c:pt idx="3">
                  <c:v>18</c:v>
                </c:pt>
              </c:numCache>
            </c:numRef>
          </c:xVal>
          <c:yVal>
            <c:numRef>
              <c:f>'7-2'!$K$7:$K$10</c:f>
              <c:numCache>
                <c:formatCode>General</c:formatCode>
                <c:ptCount val="4"/>
                <c:pt idx="0">
                  <c:v>3.7</c:v>
                </c:pt>
                <c:pt idx="1">
                  <c:v>1.02</c:v>
                </c:pt>
                <c:pt idx="2">
                  <c:v>0.85</c:v>
                </c:pt>
                <c:pt idx="3">
                  <c:v>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7F-49EA-9F06-28669BEABA48}"/>
            </c:ext>
          </c:extLst>
        </c:ser>
        <c:ser>
          <c:idx val="2"/>
          <c:order val="2"/>
          <c:tx>
            <c:strRef>
              <c:f>'7-2'!$L$6</c:f>
              <c:strCache>
                <c:ptCount val="1"/>
                <c:pt idx="0">
                  <c:v>30000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'7-2'!$I$7:$I$10</c:f>
              <c:numCache>
                <c:formatCode>General</c:formatCode>
                <c:ptCount val="4"/>
                <c:pt idx="0">
                  <c:v>0.5</c:v>
                </c:pt>
                <c:pt idx="1">
                  <c:v>3.5</c:v>
                </c:pt>
                <c:pt idx="2">
                  <c:v>9</c:v>
                </c:pt>
                <c:pt idx="3">
                  <c:v>18</c:v>
                </c:pt>
              </c:numCache>
            </c:numRef>
          </c:xVal>
          <c:yVal>
            <c:numRef>
              <c:f>'7-2'!$L$7:$L$10</c:f>
              <c:numCache>
                <c:formatCode>General</c:formatCode>
                <c:ptCount val="4"/>
                <c:pt idx="0">
                  <c:v>1.8</c:v>
                </c:pt>
                <c:pt idx="1">
                  <c:v>0.7</c:v>
                </c:pt>
                <c:pt idx="2">
                  <c:v>0.6</c:v>
                </c:pt>
                <c:pt idx="3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7F-49EA-9F06-28669BEABA48}"/>
            </c:ext>
          </c:extLst>
        </c:ser>
        <c:ser>
          <c:idx val="3"/>
          <c:order val="3"/>
          <c:tx>
            <c:strRef>
              <c:f>'7-2'!$M$6</c:f>
              <c:strCache>
                <c:ptCount val="1"/>
                <c:pt idx="0">
                  <c:v>100000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'7-2'!$I$7:$I$10</c:f>
              <c:numCache>
                <c:formatCode>General</c:formatCode>
                <c:ptCount val="4"/>
                <c:pt idx="0">
                  <c:v>0.5</c:v>
                </c:pt>
                <c:pt idx="1">
                  <c:v>3.5</c:v>
                </c:pt>
                <c:pt idx="2">
                  <c:v>9</c:v>
                </c:pt>
                <c:pt idx="3">
                  <c:v>18</c:v>
                </c:pt>
              </c:numCache>
            </c:numRef>
          </c:xVal>
          <c:yVal>
            <c:numRef>
              <c:f>'7-2'!$M$7:$M$10</c:f>
              <c:numCache>
                <c:formatCode>General</c:formatCode>
                <c:ptCount val="4"/>
                <c:pt idx="0">
                  <c:v>1.2</c:v>
                </c:pt>
                <c:pt idx="1">
                  <c:v>0.5</c:v>
                </c:pt>
                <c:pt idx="2">
                  <c:v>0.4</c:v>
                </c:pt>
                <c:pt idx="3">
                  <c:v>0.33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7F-49EA-9F06-28669BEABA48}"/>
            </c:ext>
          </c:extLst>
        </c:ser>
        <c:ser>
          <c:idx val="4"/>
          <c:order val="4"/>
          <c:tx>
            <c:strRef>
              <c:f>'7-2'!$N$6</c:f>
              <c:strCache>
                <c:ptCount val="1"/>
                <c:pt idx="0">
                  <c:v>1000000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'7-2'!$I$7:$I$10</c:f>
              <c:numCache>
                <c:formatCode>General</c:formatCode>
                <c:ptCount val="4"/>
                <c:pt idx="0">
                  <c:v>0.5</c:v>
                </c:pt>
                <c:pt idx="1">
                  <c:v>3.5</c:v>
                </c:pt>
                <c:pt idx="2">
                  <c:v>9</c:v>
                </c:pt>
                <c:pt idx="3">
                  <c:v>18</c:v>
                </c:pt>
              </c:numCache>
            </c:numRef>
          </c:xVal>
          <c:yVal>
            <c:numRef>
              <c:f>'7-2'!$N$7:$N$10</c:f>
              <c:numCache>
                <c:formatCode>General</c:formatCode>
                <c:ptCount val="4"/>
                <c:pt idx="0">
                  <c:v>0.95</c:v>
                </c:pt>
                <c:pt idx="1">
                  <c:v>0.4</c:v>
                </c:pt>
                <c:pt idx="2">
                  <c:v>0.3</c:v>
                </c:pt>
                <c:pt idx="3">
                  <c:v>0.22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7F-49EA-9F06-28669BEAB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6104544"/>
        <c:axId val="1326105376"/>
      </c:scatterChart>
      <c:valAx>
        <c:axId val="1326104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 sz="1200"/>
                  <a:t>기간</a:t>
                </a:r>
                <a:r>
                  <a:rPr lang="en-US" altLang="ko-KR" sz="1200"/>
                  <a:t>(</a:t>
                </a:r>
                <a:r>
                  <a:rPr lang="ko-KR" altLang="en-US" sz="1200"/>
                  <a:t>월</a:t>
                </a:r>
                <a:r>
                  <a:rPr lang="en-US" altLang="ko-KR" sz="1200"/>
                  <a:t>)</a:t>
                </a:r>
                <a:endParaRPr lang="ko-KR" alt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26105376"/>
        <c:crosses val="autoZero"/>
        <c:crossBetween val="midCat"/>
      </c:valAx>
      <c:valAx>
        <c:axId val="13261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 sz="1200"/>
                  <a:t>할인률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26104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4</xdr:row>
      <xdr:rowOff>204787</xdr:rowOff>
    </xdr:from>
    <xdr:to>
      <xdr:col>17</xdr:col>
      <xdr:colOff>552450</xdr:colOff>
      <xdr:row>18</xdr:row>
      <xdr:rowOff>95250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5</xdr:row>
      <xdr:rowOff>0</xdr:rowOff>
    </xdr:from>
    <xdr:to>
      <xdr:col>24</xdr:col>
      <xdr:colOff>457200</xdr:colOff>
      <xdr:row>18</xdr:row>
      <xdr:rowOff>119063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685799</xdr:colOff>
      <xdr:row>4</xdr:row>
      <xdr:rowOff>209549</xdr:rowOff>
    </xdr:from>
    <xdr:to>
      <xdr:col>12</xdr:col>
      <xdr:colOff>9524</xdr:colOff>
      <xdr:row>24</xdr:row>
      <xdr:rowOff>200024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685799</xdr:colOff>
      <xdr:row>4</xdr:row>
      <xdr:rowOff>209549</xdr:rowOff>
    </xdr:from>
    <xdr:to>
      <xdr:col>24</xdr:col>
      <xdr:colOff>9524</xdr:colOff>
      <xdr:row>24</xdr:row>
      <xdr:rowOff>200024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15FF8632-CDA2-4E4B-9E0D-F882F5502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14285</xdr:colOff>
      <xdr:row>34</xdr:row>
      <xdr:rowOff>9524</xdr:rowOff>
    </xdr:from>
    <xdr:to>
      <xdr:col>25</xdr:col>
      <xdr:colOff>676274</xdr:colOff>
      <xdr:row>53</xdr:row>
      <xdr:rowOff>9525</xdr:rowOff>
    </xdr:to>
    <xdr:graphicFrame macro="">
      <xdr:nvGraphicFramePr>
        <xdr:cNvPr id="7" name="차트 6">
          <a:extLst>
            <a:ext uri="{FF2B5EF4-FFF2-40B4-BE49-F238E27FC236}">
              <a16:creationId xmlns:a16="http://schemas.microsoft.com/office/drawing/2014/main" id="{94E203F8-157C-45F4-8937-72C006B176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33</xdr:row>
      <xdr:rowOff>200025</xdr:rowOff>
    </xdr:from>
    <xdr:to>
      <xdr:col>14</xdr:col>
      <xdr:colOff>0</xdr:colOff>
      <xdr:row>52</xdr:row>
      <xdr:rowOff>200026</xdr:rowOff>
    </xdr:to>
    <xdr:graphicFrame macro="">
      <xdr:nvGraphicFramePr>
        <xdr:cNvPr id="8" name="차트 7">
          <a:extLst>
            <a:ext uri="{FF2B5EF4-FFF2-40B4-BE49-F238E27FC236}">
              <a16:creationId xmlns:a16="http://schemas.microsoft.com/office/drawing/2014/main" id="{681BEC8C-520F-421C-83BE-20FB425FE1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14285</xdr:colOff>
      <xdr:row>34</xdr:row>
      <xdr:rowOff>9524</xdr:rowOff>
    </xdr:from>
    <xdr:to>
      <xdr:col>25</xdr:col>
      <xdr:colOff>676274</xdr:colOff>
      <xdr:row>53</xdr:row>
      <xdr:rowOff>9525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13B4F8A-6638-4694-975B-34063BA7F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34</xdr:row>
      <xdr:rowOff>0</xdr:rowOff>
    </xdr:from>
    <xdr:to>
      <xdr:col>14</xdr:col>
      <xdr:colOff>0</xdr:colOff>
      <xdr:row>53</xdr:row>
      <xdr:rowOff>1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A3AF1DED-0452-464C-8000-89210521F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14285</xdr:colOff>
      <xdr:row>34</xdr:row>
      <xdr:rowOff>9524</xdr:rowOff>
    </xdr:from>
    <xdr:to>
      <xdr:col>25</xdr:col>
      <xdr:colOff>676274</xdr:colOff>
      <xdr:row>53</xdr:row>
      <xdr:rowOff>9525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1F59164E-B76D-40A5-A9C4-B7B8E60E3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34</xdr:row>
      <xdr:rowOff>0</xdr:rowOff>
    </xdr:from>
    <xdr:to>
      <xdr:col>14</xdr:col>
      <xdr:colOff>0</xdr:colOff>
      <xdr:row>53</xdr:row>
      <xdr:rowOff>1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94324398-6E09-420E-98FF-E79A63D1EC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5</xdr:row>
      <xdr:rowOff>190500</xdr:rowOff>
    </xdr:from>
    <xdr:to>
      <xdr:col>11</xdr:col>
      <xdr:colOff>266700</xdr:colOff>
      <xdr:row>26</xdr:row>
      <xdr:rowOff>57150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495299</xdr:colOff>
      <xdr:row>5</xdr:row>
      <xdr:rowOff>190500</xdr:rowOff>
    </xdr:from>
    <xdr:to>
      <xdr:col>12</xdr:col>
      <xdr:colOff>428625</xdr:colOff>
      <xdr:row>26</xdr:row>
      <xdr:rowOff>57150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142875</xdr:colOff>
      <xdr:row>3</xdr:row>
      <xdr:rowOff>57150</xdr:rowOff>
    </xdr:from>
    <xdr:to>
      <xdr:col>16</xdr:col>
      <xdr:colOff>361950</xdr:colOff>
      <xdr:row>22</xdr:row>
      <xdr:rowOff>90487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257175</xdr:colOff>
      <xdr:row>2</xdr:row>
      <xdr:rowOff>138110</xdr:rowOff>
    </xdr:from>
    <xdr:to>
      <xdr:col>20</xdr:col>
      <xdr:colOff>496575</xdr:colOff>
      <xdr:row>26</xdr:row>
      <xdr:rowOff>148910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314325</xdr:colOff>
      <xdr:row>3</xdr:row>
      <xdr:rowOff>76200</xdr:rowOff>
    </xdr:from>
    <xdr:to>
      <xdr:col>20</xdr:col>
      <xdr:colOff>257175</xdr:colOff>
      <xdr:row>23</xdr:row>
      <xdr:rowOff>76200</xdr:rowOff>
    </xdr:to>
    <xdr:cxnSp macro="">
      <xdr:nvCxnSpPr>
        <xdr:cNvPr id="5" name="직선 연결선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flipV="1">
          <a:off x="15039975" y="704850"/>
          <a:ext cx="4057650" cy="419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0.79022</cdr:x>
      <cdr:y>0.17103</cdr:y>
    </cdr:from>
    <cdr:to>
      <cdr:x>0.97165</cdr:x>
      <cdr:y>0.35246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82725" y="86201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ko-KR" sz="1100"/>
            <a:t>A</a:t>
          </a:r>
          <a:endParaRPr lang="ko-KR" altLang="en-US" sz="1100"/>
        </a:p>
      </cdr:txBody>
    </cdr:sp>
  </cdr:relSizeAnchor>
  <cdr:relSizeAnchor xmlns:cdr="http://schemas.openxmlformats.org/drawingml/2006/chartDrawing">
    <cdr:from>
      <cdr:x>0.39688</cdr:x>
      <cdr:y>0.5131</cdr:y>
    </cdr:from>
    <cdr:to>
      <cdr:x>0.5783</cdr:x>
      <cdr:y>0.69453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00250" y="258604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ko-KR" sz="1100"/>
            <a:t>X</a:t>
          </a:r>
          <a:endParaRPr lang="ko-KR" altLang="en-US" sz="1100"/>
        </a:p>
      </cdr:txBody>
    </cdr:sp>
  </cdr:relSizeAnchor>
  <cdr:relSizeAnchor xmlns:cdr="http://schemas.openxmlformats.org/drawingml/2006/chartDrawing">
    <cdr:from>
      <cdr:x>0.41388</cdr:x>
      <cdr:y>0.35813</cdr:y>
    </cdr:from>
    <cdr:to>
      <cdr:x>0.59531</cdr:x>
      <cdr:y>0.53956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85975" y="180499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ko-KR" sz="1100"/>
            <a:t>J</a:t>
          </a:r>
          <a:endParaRPr lang="ko-KR" altLang="en-US" sz="1100"/>
        </a:p>
      </cdr:txBody>
    </cdr:sp>
  </cdr:relSizeAnchor>
  <cdr:relSizeAnchor xmlns:cdr="http://schemas.openxmlformats.org/drawingml/2006/chartDrawing">
    <cdr:from>
      <cdr:x>0.81857</cdr:x>
      <cdr:y>0.19371</cdr:y>
    </cdr:from>
    <cdr:to>
      <cdr:x>1</cdr:x>
      <cdr:y>0.37514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125600" y="97631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ko-KR" sz="1100"/>
            <a:t>E</a:t>
          </a:r>
          <a:endParaRPr lang="ko-KR" altLang="en-US" sz="1100"/>
        </a:p>
      </cdr:txBody>
    </cdr:sp>
  </cdr:relSizeAnchor>
  <cdr:relSizeAnchor xmlns:cdr="http://schemas.openxmlformats.org/drawingml/2006/chartDrawing">
    <cdr:from>
      <cdr:x>0.31939</cdr:x>
      <cdr:y>0.52633</cdr:y>
    </cdr:from>
    <cdr:to>
      <cdr:x>0.50082</cdr:x>
      <cdr:y>0.70776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609725" y="265271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ko-KR" sz="1100"/>
            <a:t>Z</a:t>
          </a:r>
          <a:endParaRPr lang="ko-KR" altLang="en-US" sz="1100"/>
        </a:p>
      </cdr:txBody>
    </cdr:sp>
  </cdr:relSizeAnchor>
  <cdr:relSizeAnchor xmlns:cdr="http://schemas.openxmlformats.org/drawingml/2006/chartDrawing">
    <cdr:from>
      <cdr:x>0.34963</cdr:x>
      <cdr:y>0.51499</cdr:y>
    </cdr:from>
    <cdr:to>
      <cdr:x>0.53106</cdr:x>
      <cdr:y>0.69642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762125" y="259556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ko-KR" sz="1100"/>
            <a:t>Q</a:t>
          </a:r>
          <a:endParaRPr lang="ko-KR" alt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200025</xdr:colOff>
      <xdr:row>3</xdr:row>
      <xdr:rowOff>171450</xdr:rowOff>
    </xdr:from>
    <xdr:to>
      <xdr:col>18</xdr:col>
      <xdr:colOff>590550</xdr:colOff>
      <xdr:row>44</xdr:row>
      <xdr:rowOff>66675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6</xdr:row>
      <xdr:rowOff>133350</xdr:rowOff>
    </xdr:from>
    <xdr:to>
      <xdr:col>13</xdr:col>
      <xdr:colOff>447675</xdr:colOff>
      <xdr:row>22</xdr:row>
      <xdr:rowOff>38100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15</xdr:row>
      <xdr:rowOff>152399</xdr:rowOff>
    </xdr:from>
    <xdr:to>
      <xdr:col>9</xdr:col>
      <xdr:colOff>180975</xdr:colOff>
      <xdr:row>32</xdr:row>
      <xdr:rowOff>66674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workbookViewId="0">
      <selection activeCell="N2" sqref="N2"/>
    </sheetView>
  </sheetViews>
  <sheetFormatPr defaultRowHeight="16.5" x14ac:dyDescent="0.3"/>
  <cols>
    <col min="5" max="5" width="9.75" bestFit="1" customWidth="1"/>
  </cols>
  <sheetData>
    <row r="1" spans="1:5" ht="24" thickBot="1" x14ac:dyDescent="0.35">
      <c r="A1" s="1"/>
      <c r="B1" s="63" t="s">
        <v>0</v>
      </c>
      <c r="C1" s="64"/>
      <c r="D1" s="63" t="s">
        <v>1</v>
      </c>
      <c r="E1" s="64"/>
    </row>
    <row r="2" spans="1:5" ht="53.25" thickTop="1" thickBot="1" x14ac:dyDescent="0.35">
      <c r="A2" s="2" t="s">
        <v>2</v>
      </c>
      <c r="B2" s="2" t="s">
        <v>3</v>
      </c>
      <c r="C2" s="2" t="s">
        <v>4</v>
      </c>
      <c r="D2" s="2" t="s">
        <v>3</v>
      </c>
      <c r="E2" s="2" t="s">
        <v>4</v>
      </c>
    </row>
    <row r="3" spans="1:5" ht="18" thickBot="1" x14ac:dyDescent="0.35">
      <c r="A3" s="3" t="s">
        <v>5</v>
      </c>
      <c r="B3" s="4">
        <v>114204</v>
      </c>
      <c r="C3" s="4">
        <v>128754</v>
      </c>
      <c r="D3" s="4">
        <v>116833</v>
      </c>
      <c r="E3" s="4">
        <v>144454</v>
      </c>
    </row>
    <row r="4" spans="1:5" ht="18" thickBot="1" x14ac:dyDescent="0.35">
      <c r="A4" s="5" t="s">
        <v>6</v>
      </c>
      <c r="B4" s="6">
        <v>117745</v>
      </c>
      <c r="C4" s="6">
        <v>130981</v>
      </c>
      <c r="D4" s="6">
        <v>119866</v>
      </c>
      <c r="E4" s="6">
        <v>153714</v>
      </c>
    </row>
    <row r="5" spans="1:5" ht="18" thickBot="1" x14ac:dyDescent="0.35">
      <c r="A5" s="3" t="s">
        <v>7</v>
      </c>
      <c r="B5" s="4">
        <v>111454</v>
      </c>
      <c r="C5" s="4">
        <v>127318</v>
      </c>
      <c r="D5" s="4">
        <v>107916</v>
      </c>
      <c r="E5" s="4">
        <v>138885</v>
      </c>
    </row>
    <row r="7" spans="1:5" ht="17.25" thickBot="1" x14ac:dyDescent="0.35"/>
    <row r="8" spans="1:5" ht="24" thickBot="1" x14ac:dyDescent="0.35">
      <c r="A8" s="1"/>
      <c r="B8" s="63" t="s">
        <v>0</v>
      </c>
      <c r="C8" s="64"/>
      <c r="D8" s="63" t="s">
        <v>1</v>
      </c>
      <c r="E8" s="64"/>
    </row>
    <row r="9" spans="1:5" ht="33" thickTop="1" thickBot="1" x14ac:dyDescent="0.35">
      <c r="A9" s="2" t="s">
        <v>2</v>
      </c>
      <c r="B9" s="7">
        <v>119900</v>
      </c>
      <c r="C9" s="7">
        <v>149900</v>
      </c>
      <c r="D9" s="7">
        <v>119900</v>
      </c>
      <c r="E9" s="8">
        <v>149900</v>
      </c>
    </row>
    <row r="10" spans="1:5" ht="18" thickBot="1" x14ac:dyDescent="0.35">
      <c r="A10" s="3" t="s">
        <v>5</v>
      </c>
      <c r="B10" s="4">
        <v>114204</v>
      </c>
      <c r="C10" s="4">
        <v>128754</v>
      </c>
      <c r="D10" s="4">
        <v>116833</v>
      </c>
      <c r="E10" s="4">
        <v>144454</v>
      </c>
    </row>
    <row r="11" spans="1:5" ht="18" thickBot="1" x14ac:dyDescent="0.35">
      <c r="A11" s="5" t="s">
        <v>6</v>
      </c>
      <c r="B11" s="6">
        <v>117745</v>
      </c>
      <c r="C11" s="6">
        <v>130981</v>
      </c>
      <c r="D11" s="6">
        <v>119866</v>
      </c>
      <c r="E11" s="6">
        <v>153714</v>
      </c>
    </row>
    <row r="12" spans="1:5" ht="18" thickBot="1" x14ac:dyDescent="0.35">
      <c r="A12" s="3" t="s">
        <v>7</v>
      </c>
      <c r="B12" s="4">
        <v>111454</v>
      </c>
      <c r="C12" s="4">
        <v>127318</v>
      </c>
      <c r="D12" s="4">
        <v>107916</v>
      </c>
      <c r="E12" s="4">
        <v>138885</v>
      </c>
    </row>
  </sheetData>
  <mergeCells count="4">
    <mergeCell ref="B1:C1"/>
    <mergeCell ref="D1:E1"/>
    <mergeCell ref="B8:C8"/>
    <mergeCell ref="D8:E8"/>
  </mergeCells>
  <phoneticPr fontId="5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0FC56-637E-4253-9CC3-BB255B873E06}">
  <dimension ref="B1:AA35"/>
  <sheetViews>
    <sheetView workbookViewId="0">
      <selection activeCell="M27" sqref="M27"/>
    </sheetView>
  </sheetViews>
  <sheetFormatPr defaultRowHeight="16.5" x14ac:dyDescent="0.3"/>
  <cols>
    <col min="2" max="2" width="14.5" customWidth="1"/>
    <col min="3" max="3" width="11" customWidth="1"/>
    <col min="4" max="4" width="10.375" customWidth="1"/>
    <col min="5" max="5" width="11.25" customWidth="1"/>
    <col min="6" max="6" width="10.25" customWidth="1"/>
    <col min="8" max="8" width="14.25" customWidth="1"/>
    <col min="9" max="9" width="10.875" customWidth="1"/>
    <col min="10" max="10" width="10.625" customWidth="1"/>
    <col min="18" max="18" width="13.125" customWidth="1"/>
  </cols>
  <sheetData>
    <row r="1" spans="2:27" ht="17.25" thickBot="1" x14ac:dyDescent="0.35">
      <c r="P1">
        <f>50*P3</f>
        <v>0.625</v>
      </c>
    </row>
    <row r="2" spans="2:27" x14ac:dyDescent="0.3">
      <c r="B2" s="65" t="s">
        <v>78</v>
      </c>
      <c r="C2" s="66"/>
      <c r="D2" s="23" t="s">
        <v>88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4"/>
    </row>
    <row r="3" spans="2:27" ht="17.25" thickBot="1" x14ac:dyDescent="0.35">
      <c r="B3" s="67"/>
      <c r="C3" s="68"/>
      <c r="D3" s="25">
        <v>1</v>
      </c>
      <c r="E3" s="31">
        <f t="shared" ref="E3:M3" si="0">D3-0.1</f>
        <v>0.9</v>
      </c>
      <c r="F3" s="31">
        <f t="shared" si="0"/>
        <v>0.8</v>
      </c>
      <c r="G3" s="31">
        <f t="shared" si="0"/>
        <v>0.70000000000000007</v>
      </c>
      <c r="H3" s="31">
        <f t="shared" si="0"/>
        <v>0.60000000000000009</v>
      </c>
      <c r="I3" s="31">
        <f t="shared" si="0"/>
        <v>0.50000000000000011</v>
      </c>
      <c r="J3" s="31">
        <f t="shared" si="0"/>
        <v>0.40000000000000013</v>
      </c>
      <c r="K3" s="31">
        <f t="shared" si="0"/>
        <v>0.30000000000000016</v>
      </c>
      <c r="L3" s="31">
        <f t="shared" si="0"/>
        <v>0.20000000000000015</v>
      </c>
      <c r="M3" s="31">
        <f t="shared" si="0"/>
        <v>0.10000000000000014</v>
      </c>
      <c r="N3" s="31">
        <v>0.05</v>
      </c>
      <c r="O3" s="31">
        <v>2.5000000000000001E-2</v>
      </c>
      <c r="P3" s="79">
        <v>1.2500000000000001E-2</v>
      </c>
      <c r="Q3" s="31">
        <v>6.2500000000000003E-3</v>
      </c>
      <c r="R3" s="31">
        <f t="shared" ref="R3:X3" si="1">Q3/2</f>
        <v>3.1250000000000002E-3</v>
      </c>
      <c r="S3" s="31">
        <f t="shared" si="1"/>
        <v>1.5625000000000001E-3</v>
      </c>
      <c r="T3" s="31">
        <f t="shared" si="1"/>
        <v>7.8125000000000004E-4</v>
      </c>
      <c r="U3" s="31">
        <f t="shared" si="1"/>
        <v>3.9062500000000002E-4</v>
      </c>
      <c r="V3" s="31">
        <f t="shared" si="1"/>
        <v>1.9531250000000001E-4</v>
      </c>
      <c r="W3" s="31">
        <f t="shared" si="1"/>
        <v>9.7656250000000005E-5</v>
      </c>
      <c r="X3" s="26">
        <f t="shared" si="1"/>
        <v>4.8828125000000003E-5</v>
      </c>
    </row>
    <row r="4" spans="2:27" x14ac:dyDescent="0.3">
      <c r="B4" s="23" t="s">
        <v>76</v>
      </c>
      <c r="C4" s="29">
        <v>0</v>
      </c>
      <c r="D4" s="33">
        <f>1/(1+D$3)^$C4</f>
        <v>1</v>
      </c>
      <c r="E4" s="34">
        <f t="shared" ref="E4:T11" si="2">1/(1+E$3)^$C4</f>
        <v>1</v>
      </c>
      <c r="F4" s="34">
        <f t="shared" si="2"/>
        <v>1</v>
      </c>
      <c r="G4" s="34">
        <f t="shared" si="2"/>
        <v>1</v>
      </c>
      <c r="H4" s="34">
        <f t="shared" si="2"/>
        <v>1</v>
      </c>
      <c r="I4" s="34">
        <f t="shared" si="2"/>
        <v>1</v>
      </c>
      <c r="J4" s="34">
        <f t="shared" si="2"/>
        <v>1</v>
      </c>
      <c r="K4" s="34">
        <f t="shared" si="2"/>
        <v>1</v>
      </c>
      <c r="L4" s="34">
        <f t="shared" si="2"/>
        <v>1</v>
      </c>
      <c r="M4" s="34">
        <f t="shared" si="2"/>
        <v>1</v>
      </c>
      <c r="N4" s="34">
        <f t="shared" si="2"/>
        <v>1</v>
      </c>
      <c r="O4" s="34">
        <f t="shared" si="2"/>
        <v>1</v>
      </c>
      <c r="P4" s="55">
        <f>1/(1+P$3)^$C4</f>
        <v>1</v>
      </c>
      <c r="Q4" s="34">
        <f t="shared" si="2"/>
        <v>1</v>
      </c>
      <c r="R4" s="34">
        <f t="shared" si="2"/>
        <v>1</v>
      </c>
      <c r="S4" s="34">
        <f t="shared" si="2"/>
        <v>1</v>
      </c>
      <c r="T4" s="34">
        <f t="shared" si="2"/>
        <v>1</v>
      </c>
      <c r="U4" s="34">
        <f t="shared" ref="U4:X11" si="3">1/(1+U$3)^$C4</f>
        <v>1</v>
      </c>
      <c r="V4" s="34">
        <f t="shared" si="3"/>
        <v>1</v>
      </c>
      <c r="W4" s="34">
        <f t="shared" si="3"/>
        <v>1</v>
      </c>
      <c r="X4" s="35">
        <f t="shared" si="3"/>
        <v>1</v>
      </c>
    </row>
    <row r="5" spans="2:27" x14ac:dyDescent="0.3">
      <c r="B5" s="25"/>
      <c r="C5" s="31">
        <f t="shared" ref="C5:C10" si="4">C4+50</f>
        <v>50</v>
      </c>
      <c r="D5" s="36">
        <f t="shared" ref="D5:D11" si="5">1/(1+D$3)^$C5</f>
        <v>8.8817841970012523E-16</v>
      </c>
      <c r="E5" s="37">
        <f t="shared" si="2"/>
        <v>1.1543033401544601E-14</v>
      </c>
      <c r="F5" s="37">
        <f t="shared" si="2"/>
        <v>1.7233549853680227E-13</v>
      </c>
      <c r="G5" s="37">
        <f t="shared" si="2"/>
        <v>3.0029903117935733E-12</v>
      </c>
      <c r="H5" s="37">
        <f t="shared" si="2"/>
        <v>6.2230152778611086E-11</v>
      </c>
      <c r="I5" s="37">
        <f t="shared" si="2"/>
        <v>1.5683285454839587E-9</v>
      </c>
      <c r="J5" s="37">
        <f t="shared" si="2"/>
        <v>4.9385359105600809E-8</v>
      </c>
      <c r="K5" s="37">
        <f t="shared" si="2"/>
        <v>2.0083175556898589E-6</v>
      </c>
      <c r="L5" s="37">
        <f t="shared" si="2"/>
        <v>1.0988481911717153E-4</v>
      </c>
      <c r="M5" s="37">
        <f t="shared" si="2"/>
        <v>8.5185512795006111E-3</v>
      </c>
      <c r="N5" s="37">
        <f t="shared" si="2"/>
        <v>8.7203726972380588E-2</v>
      </c>
      <c r="O5" s="37">
        <f t="shared" si="2"/>
        <v>0.29094220798644155</v>
      </c>
      <c r="P5" s="56">
        <f>1/(1+P$3)^$C5</f>
        <v>0.53733905309216745</v>
      </c>
      <c r="Q5" s="37">
        <f t="shared" si="2"/>
        <v>0.73232748035379758</v>
      </c>
      <c r="R5" s="37">
        <f t="shared" si="2"/>
        <v>0.85555374320368183</v>
      </c>
      <c r="S5" s="37">
        <f t="shared" si="2"/>
        <v>0.92490520449566405</v>
      </c>
      <c r="T5" s="37">
        <f t="shared" si="2"/>
        <v>0.96170526831294756</v>
      </c>
      <c r="U5" s="37">
        <f t="shared" si="3"/>
        <v>0.98066198908709834</v>
      </c>
      <c r="V5" s="37">
        <f t="shared" si="3"/>
        <v>0.99028284815752043</v>
      </c>
      <c r="W5" s="37">
        <f t="shared" si="3"/>
        <v>0.99512932629191453</v>
      </c>
      <c r="X5" s="38">
        <f t="shared" si="3"/>
        <v>0.99756163101577322</v>
      </c>
      <c r="Z5" s="60"/>
      <c r="AA5" s="60"/>
    </row>
    <row r="6" spans="2:27" x14ac:dyDescent="0.3">
      <c r="B6" s="25"/>
      <c r="C6" s="31">
        <f t="shared" si="4"/>
        <v>100</v>
      </c>
      <c r="D6" s="36">
        <f t="shared" si="5"/>
        <v>7.8886090522101181E-31</v>
      </c>
      <c r="E6" s="37">
        <f t="shared" si="2"/>
        <v>1.3324162010917434E-28</v>
      </c>
      <c r="F6" s="37">
        <f t="shared" si="2"/>
        <v>2.9699524055928169E-26</v>
      </c>
      <c r="G6" s="37">
        <f t="shared" si="2"/>
        <v>9.0179508127260633E-24</v>
      </c>
      <c r="H6" s="37">
        <f t="shared" si="2"/>
        <v>3.8725919148492762E-21</v>
      </c>
      <c r="I6" s="37">
        <f t="shared" si="2"/>
        <v>2.4596544265798288E-18</v>
      </c>
      <c r="J6" s="37">
        <f t="shared" si="2"/>
        <v>2.4389136939891487E-15</v>
      </c>
      <c r="K6" s="37">
        <f t="shared" si="2"/>
        <v>4.0333394044920899E-12</v>
      </c>
      <c r="L6" s="37">
        <f t="shared" si="2"/>
        <v>1.2074673472413509E-8</v>
      </c>
      <c r="M6" s="37">
        <f t="shared" si="2"/>
        <v>7.2565715901481509E-5</v>
      </c>
      <c r="N6" s="37">
        <f t="shared" si="2"/>
        <v>7.6044899978735007E-3</v>
      </c>
      <c r="O6" s="37">
        <f t="shared" si="2"/>
        <v>8.4647368388025807E-2</v>
      </c>
      <c r="P6" s="56">
        <f>1/(1+P$3)^$C6</f>
        <v>0.28873325797798727</v>
      </c>
      <c r="Q6" s="37">
        <f t="shared" si="2"/>
        <v>0.53630353848134171</v>
      </c>
      <c r="R6" s="37">
        <f t="shared" si="2"/>
        <v>0.73197220750983139</v>
      </c>
      <c r="S6" s="37">
        <f t="shared" si="2"/>
        <v>0.85544963730316648</v>
      </c>
      <c r="T6" s="37">
        <f t="shared" si="2"/>
        <v>0.92487702310087883</v>
      </c>
      <c r="U6" s="37">
        <f t="shared" si="3"/>
        <v>0.96169793684026428</v>
      </c>
      <c r="V6" s="37">
        <f t="shared" si="3"/>
        <v>0.98066011935497077</v>
      </c>
      <c r="W6" s="37">
        <f t="shared" si="3"/>
        <v>0.99028237604620006</v>
      </c>
      <c r="X6" s="38">
        <f t="shared" si="3"/>
        <v>0.99512920767484991</v>
      </c>
      <c r="Z6" s="60"/>
      <c r="AA6" s="60"/>
    </row>
    <row r="7" spans="2:27" x14ac:dyDescent="0.3">
      <c r="B7" s="25"/>
      <c r="C7" s="31">
        <f t="shared" si="4"/>
        <v>150</v>
      </c>
      <c r="D7" s="36">
        <f t="shared" si="5"/>
        <v>7.0064923216240854E-46</v>
      </c>
      <c r="E7" s="37">
        <f t="shared" si="2"/>
        <v>1.5380124713961167E-42</v>
      </c>
      <c r="F7" s="37">
        <f t="shared" si="2"/>
        <v>5.1182822844841319E-39</v>
      </c>
      <c r="G7" s="37">
        <f t="shared" si="2"/>
        <v>2.708081892284734E-35</v>
      </c>
      <c r="H7" s="37">
        <f t="shared" si="2"/>
        <v>2.4099198651028455E-31</v>
      </c>
      <c r="I7" s="37">
        <f t="shared" si="2"/>
        <v>3.8575462492311239E-27</v>
      </c>
      <c r="J7" s="37">
        <f t="shared" si="2"/>
        <v>1.204466286052215E-22</v>
      </c>
      <c r="K7" s="37">
        <f t="shared" si="2"/>
        <v>8.1002263340971448E-18</v>
      </c>
      <c r="L7" s="37">
        <f t="shared" si="2"/>
        <v>1.3268233104150679E-12</v>
      </c>
      <c r="M7" s="37">
        <f t="shared" si="2"/>
        <v>6.1815477204044319E-7</v>
      </c>
      <c r="N7" s="37">
        <f t="shared" si="2"/>
        <v>6.6313986953875977E-4</v>
      </c>
      <c r="O7" s="37">
        <f t="shared" si="2"/>
        <v>2.4627492259053946E-2</v>
      </c>
      <c r="P7" s="56">
        <f t="shared" si="2"/>
        <v>0.15514765543810824</v>
      </c>
      <c r="Q7" s="37">
        <f t="shared" si="2"/>
        <v>0.39274981904086687</v>
      </c>
      <c r="R7" s="37">
        <f t="shared" si="2"/>
        <v>0.6262415620560986</v>
      </c>
      <c r="S7" s="37">
        <f t="shared" si="2"/>
        <v>0.79120982172562671</v>
      </c>
      <c r="T7" s="37">
        <f t="shared" si="2"/>
        <v>0.88945910565771136</v>
      </c>
      <c r="U7" s="37">
        <f t="shared" si="3"/>
        <v>0.94310061164273196</v>
      </c>
      <c r="V7" s="37">
        <f t="shared" si="3"/>
        <v>0.97113089606933456</v>
      </c>
      <c r="W7" s="37">
        <f t="shared" si="3"/>
        <v>0.98545903371361177</v>
      </c>
      <c r="X7" s="38">
        <f t="shared" si="3"/>
        <v>0.99270271547955746</v>
      </c>
      <c r="Z7" s="60"/>
      <c r="AA7" s="60"/>
    </row>
    <row r="8" spans="2:27" x14ac:dyDescent="0.3">
      <c r="B8" s="25"/>
      <c r="C8" s="31">
        <f t="shared" si="4"/>
        <v>200</v>
      </c>
      <c r="D8" s="36">
        <f t="shared" si="5"/>
        <v>6.2230152778611417E-61</v>
      </c>
      <c r="E8" s="37">
        <f t="shared" si="2"/>
        <v>1.7753329329317534E-56</v>
      </c>
      <c r="F8" s="37">
        <f t="shared" si="2"/>
        <v>8.8206172914865605E-52</v>
      </c>
      <c r="G8" s="37">
        <f t="shared" si="2"/>
        <v>8.1323436860746641E-47</v>
      </c>
      <c r="H8" s="37">
        <f t="shared" si="2"/>
        <v>1.4996968138955985E-41</v>
      </c>
      <c r="I8" s="37">
        <f t="shared" si="2"/>
        <v>6.0498998981937487E-36</v>
      </c>
      <c r="J8" s="37">
        <f t="shared" si="2"/>
        <v>5.948300006727795E-30</v>
      </c>
      <c r="K8" s="37">
        <f t="shared" si="2"/>
        <v>1.6267826751828605E-23</v>
      </c>
      <c r="L8" s="37">
        <f t="shared" si="2"/>
        <v>1.457977394654065E-16</v>
      </c>
      <c r="M8" s="37">
        <f t="shared" si="2"/>
        <v>5.2657831242945255E-9</v>
      </c>
      <c r="N8" s="37">
        <f t="shared" si="2"/>
        <v>5.7828268127758084E-5</v>
      </c>
      <c r="O8" s="37">
        <f t="shared" si="2"/>
        <v>7.1651769750181527E-3</v>
      </c>
      <c r="P8" s="56">
        <f t="shared" si="2"/>
        <v>8.3366894262582952E-2</v>
      </c>
      <c r="Q8" s="37">
        <f t="shared" si="2"/>
        <v>0.28762148538760801</v>
      </c>
      <c r="R8" s="37">
        <f t="shared" si="2"/>
        <v>0.53578331256681588</v>
      </c>
      <c r="S8" s="37">
        <f t="shared" si="2"/>
        <v>0.7317940819621187</v>
      </c>
      <c r="T8" s="37">
        <f t="shared" si="2"/>
        <v>0.85539750785994384</v>
      </c>
      <c r="U8" s="37">
        <f t="shared" si="3"/>
        <v>0.92486292172282047</v>
      </c>
      <c r="V8" s="37">
        <f t="shared" si="3"/>
        <v>0.96169426969330529</v>
      </c>
      <c r="W8" s="37">
        <f t="shared" si="3"/>
        <v>0.98065918430770749</v>
      </c>
      <c r="X8" s="38">
        <f t="shared" si="3"/>
        <v>0.99028213996757497</v>
      </c>
      <c r="Z8" s="60"/>
      <c r="AA8" s="60"/>
    </row>
    <row r="9" spans="2:27" x14ac:dyDescent="0.3">
      <c r="B9" s="25"/>
      <c r="C9" s="31">
        <f t="shared" si="4"/>
        <v>250</v>
      </c>
      <c r="D9" s="36">
        <f t="shared" si="5"/>
        <v>5.5271478752604446E-76</v>
      </c>
      <c r="E9" s="37">
        <f t="shared" si="2"/>
        <v>2.049272734369337E-70</v>
      </c>
      <c r="F9" s="37">
        <f t="shared" si="2"/>
        <v>1.5201054783306748E-64</v>
      </c>
      <c r="G9" s="37">
        <f t="shared" si="2"/>
        <v>2.4421349301457854E-58</v>
      </c>
      <c r="H9" s="37">
        <f t="shared" si="2"/>
        <v>9.3326361850319373E-52</v>
      </c>
      <c r="I9" s="37">
        <f t="shared" si="2"/>
        <v>9.4882307076577512E-45</v>
      </c>
      <c r="J9" s="37">
        <f t="shared" si="2"/>
        <v>2.9375893190009996E-37</v>
      </c>
      <c r="K9" s="37">
        <f t="shared" si="2"/>
        <v>3.267096205861852E-29</v>
      </c>
      <c r="L9" s="37">
        <f t="shared" si="2"/>
        <v>1.6020958228848696E-20</v>
      </c>
      <c r="M9" s="37">
        <f t="shared" si="2"/>
        <v>4.4856843571031871E-11</v>
      </c>
      <c r="N9" s="37">
        <f t="shared" si="2"/>
        <v>5.0428405050986345E-6</v>
      </c>
      <c r="O9" s="37">
        <f t="shared" si="2"/>
        <v>2.0846524097253931E-3</v>
      </c>
      <c r="P9" s="56">
        <f t="shared" si="2"/>
        <v>4.4796288022291179E-2</v>
      </c>
      <c r="Q9" s="37">
        <f t="shared" si="2"/>
        <v>0.21063311768952356</v>
      </c>
      <c r="R9" s="37">
        <f t="shared" si="2"/>
        <v>0.45839141861260757</v>
      </c>
      <c r="S9" s="37">
        <f t="shared" si="2"/>
        <v>0.67684015502589023</v>
      </c>
      <c r="T9" s="37">
        <f t="shared" si="2"/>
        <v>0.82264028981067394</v>
      </c>
      <c r="U9" s="37">
        <f t="shared" si="3"/>
        <v>0.90697791244960679</v>
      </c>
      <c r="V9" s="37">
        <f t="shared" si="3"/>
        <v>0.95234934044865316</v>
      </c>
      <c r="W9" s="37">
        <f t="shared" si="3"/>
        <v>0.97588271340210742</v>
      </c>
      <c r="X9" s="38">
        <f t="shared" si="3"/>
        <v>0.98786746671184433</v>
      </c>
      <c r="Z9" s="60"/>
      <c r="AA9" s="60"/>
    </row>
    <row r="10" spans="2:27" x14ac:dyDescent="0.3">
      <c r="B10" s="25"/>
      <c r="C10" s="31">
        <f t="shared" si="4"/>
        <v>300</v>
      </c>
      <c r="D10" s="36">
        <f t="shared" si="5"/>
        <v>4.9090934652977266E-91</v>
      </c>
      <c r="E10" s="37">
        <f t="shared" si="2"/>
        <v>2.3654823621699906E-84</v>
      </c>
      <c r="F10" s="37">
        <f t="shared" si="2"/>
        <v>2.6196813543664108E-77</v>
      </c>
      <c r="G10" s="37">
        <f t="shared" si="2"/>
        <v>7.3337075353204678E-70</v>
      </c>
      <c r="H10" s="37">
        <f t="shared" si="2"/>
        <v>5.8077137562173152E-62</v>
      </c>
      <c r="I10" s="37">
        <f t="shared" si="2"/>
        <v>1.4880663064957115E-53</v>
      </c>
      <c r="J10" s="37">
        <f t="shared" si="2"/>
        <v>1.4507390342364166E-44</v>
      </c>
      <c r="K10" s="37">
        <f t="shared" si="2"/>
        <v>6.5613666663600868E-35</v>
      </c>
      <c r="L10" s="37">
        <f t="shared" si="2"/>
        <v>1.7604600970607997E-24</v>
      </c>
      <c r="M10" s="37">
        <f t="shared" si="2"/>
        <v>3.8211532219637231E-13</v>
      </c>
      <c r="N10" s="37">
        <f t="shared" si="2"/>
        <v>4.3975448657188327E-7</v>
      </c>
      <c r="O10" s="37">
        <f t="shared" si="2"/>
        <v>6.0651337496976209E-4</v>
      </c>
      <c r="P10" s="56">
        <f t="shared" si="2"/>
        <v>2.407079498794195E-2</v>
      </c>
      <c r="Q10" s="37">
        <f t="shared" si="2"/>
        <v>0.1542524203566337</v>
      </c>
      <c r="R10" s="37">
        <f t="shared" si="2"/>
        <v>0.39217849404646232</v>
      </c>
      <c r="S10" s="37">
        <f t="shared" si="2"/>
        <v>0.62601298199509803</v>
      </c>
      <c r="T10" s="37">
        <f t="shared" si="2"/>
        <v>0.7911375006374155</v>
      </c>
      <c r="U10" s="37">
        <f t="shared" si="3"/>
        <v>0.88943876368089536</v>
      </c>
      <c r="V10" s="37">
        <f t="shared" si="3"/>
        <v>0.94309521730042833</v>
      </c>
      <c r="W10" s="37">
        <f>1/(1+W$3)^$C10</f>
        <v>0.97112950712776502</v>
      </c>
      <c r="X10" s="38">
        <f t="shared" si="3"/>
        <v>0.98545868132048742</v>
      </c>
      <c r="Z10" s="60"/>
      <c r="AA10" s="60"/>
    </row>
    <row r="11" spans="2:27" ht="17.25" thickBot="1" x14ac:dyDescent="0.35">
      <c r="B11" s="27"/>
      <c r="C11" s="30">
        <v>350</v>
      </c>
      <c r="D11" s="39">
        <f t="shared" si="5"/>
        <v>4.3601508761683463E-106</v>
      </c>
      <c r="E11" s="40">
        <f t="shared" si="2"/>
        <v>2.7304841917292833E-98</v>
      </c>
      <c r="F11" s="40">
        <f t="shared" si="2"/>
        <v>4.5146409221230075E-90</v>
      </c>
      <c r="G11" s="40">
        <f t="shared" si="2"/>
        <v>2.2023052678094888E-81</v>
      </c>
      <c r="H11" s="40">
        <f t="shared" si="2"/>
        <v>3.6141491434384487E-72</v>
      </c>
      <c r="I11" s="40">
        <f t="shared" si="2"/>
        <v>2.3337768660501051E-62</v>
      </c>
      <c r="J11" s="40">
        <f t="shared" si="2"/>
        <v>7.1645268174277942E-52</v>
      </c>
      <c r="K11" s="40">
        <f t="shared" si="2"/>
        <v>1.3177307865369206E-40</v>
      </c>
      <c r="L11" s="40">
        <f t="shared" si="2"/>
        <v>1.9344783932852424E-28</v>
      </c>
      <c r="M11" s="40">
        <f t="shared" si="2"/>
        <v>3.2550689668126959E-15</v>
      </c>
      <c r="N11" s="40">
        <f t="shared" si="2"/>
        <v>3.8348230181893927E-8</v>
      </c>
      <c r="O11" s="40">
        <f t="shared" si="2"/>
        <v>1.7646034048701109E-4</v>
      </c>
      <c r="P11" s="57">
        <f t="shared" si="2"/>
        <v>1.2934178185996419E-2</v>
      </c>
      <c r="Q11" s="40">
        <f t="shared" si="2"/>
        <v>0.11296328633824836</v>
      </c>
      <c r="R11" s="40">
        <f t="shared" si="2"/>
        <v>0.3355297785854337</v>
      </c>
      <c r="S11" s="40">
        <f t="shared" si="2"/>
        <v>0.57900266512911669</v>
      </c>
      <c r="T11" s="40">
        <f t="shared" si="2"/>
        <v>0.76084110232294055</v>
      </c>
      <c r="U11" s="40">
        <f t="shared" si="3"/>
        <v>0.87223878716247638</v>
      </c>
      <c r="V11" s="40">
        <f t="shared" si="3"/>
        <v>0.93393101787200417</v>
      </c>
      <c r="W11" s="40">
        <f t="shared" si="3"/>
        <v>0.96639945217025192</v>
      </c>
      <c r="X11" s="41">
        <f t="shared" si="3"/>
        <v>0.9830557694367188</v>
      </c>
      <c r="Z11" s="60"/>
      <c r="AA11" s="60"/>
    </row>
    <row r="12" spans="2:27" ht="17.25" thickBot="1" x14ac:dyDescent="0.35">
      <c r="C12" t="s">
        <v>75</v>
      </c>
      <c r="D12">
        <f t="shared" ref="D12:X12" si="6">LN(D14)</f>
        <v>0</v>
      </c>
      <c r="E12">
        <f t="shared" si="6"/>
        <v>-0.10536051565782628</v>
      </c>
      <c r="F12">
        <f t="shared" si="6"/>
        <v>-0.22314355131420971</v>
      </c>
      <c r="G12">
        <f t="shared" si="6"/>
        <v>-0.35667494393873228</v>
      </c>
      <c r="H12">
        <f t="shared" si="6"/>
        <v>-0.5108256237659905</v>
      </c>
      <c r="I12">
        <f t="shared" si="6"/>
        <v>-0.69314718055994506</v>
      </c>
      <c r="J12">
        <f t="shared" si="6"/>
        <v>-0.91629073187415477</v>
      </c>
      <c r="K12">
        <f t="shared" si="6"/>
        <v>-1.2039728043259355</v>
      </c>
      <c r="L12">
        <f t="shared" si="6"/>
        <v>-1.6094379124340996</v>
      </c>
      <c r="M12">
        <f t="shared" si="6"/>
        <v>-2.3025850929940441</v>
      </c>
      <c r="N12">
        <f t="shared" si="6"/>
        <v>-2.9957322735539909</v>
      </c>
      <c r="O12">
        <f t="shared" si="6"/>
        <v>-3.6888794541139363</v>
      </c>
      <c r="P12" s="21">
        <f t="shared" si="6"/>
        <v>-4.3820266346738812</v>
      </c>
      <c r="Q12">
        <f t="shared" si="6"/>
        <v>-5.0751738152338266</v>
      </c>
      <c r="R12">
        <f t="shared" si="6"/>
        <v>-5.768320995793772</v>
      </c>
      <c r="S12">
        <f t="shared" si="6"/>
        <v>-6.4614681763537174</v>
      </c>
      <c r="T12">
        <f t="shared" si="6"/>
        <v>-7.1546153569136628</v>
      </c>
      <c r="U12">
        <f t="shared" si="6"/>
        <v>-7.8477625374736082</v>
      </c>
      <c r="V12">
        <f t="shared" si="6"/>
        <v>-8.5409097180335536</v>
      </c>
      <c r="W12">
        <f t="shared" si="6"/>
        <v>-9.234056898593499</v>
      </c>
      <c r="X12">
        <f t="shared" si="6"/>
        <v>-9.9272040791534444</v>
      </c>
    </row>
    <row r="13" spans="2:27" x14ac:dyDescent="0.3">
      <c r="B13" s="65" t="s">
        <v>77</v>
      </c>
      <c r="C13" s="66"/>
      <c r="D13" s="23" t="s">
        <v>88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4"/>
    </row>
    <row r="14" spans="2:27" ht="17.25" thickBot="1" x14ac:dyDescent="0.35">
      <c r="B14" s="67"/>
      <c r="C14" s="68"/>
      <c r="D14" s="27">
        <v>1</v>
      </c>
      <c r="E14" s="30">
        <f t="shared" ref="E14:M14" si="7">D14-0.1</f>
        <v>0.9</v>
      </c>
      <c r="F14" s="30">
        <f t="shared" si="7"/>
        <v>0.8</v>
      </c>
      <c r="G14" s="30">
        <f t="shared" si="7"/>
        <v>0.70000000000000007</v>
      </c>
      <c r="H14" s="30">
        <f t="shared" si="7"/>
        <v>0.60000000000000009</v>
      </c>
      <c r="I14" s="30">
        <f t="shared" si="7"/>
        <v>0.50000000000000011</v>
      </c>
      <c r="J14" s="30">
        <f t="shared" si="7"/>
        <v>0.40000000000000013</v>
      </c>
      <c r="K14" s="30">
        <f t="shared" si="7"/>
        <v>0.30000000000000016</v>
      </c>
      <c r="L14" s="30">
        <f t="shared" si="7"/>
        <v>0.20000000000000015</v>
      </c>
      <c r="M14" s="30">
        <f t="shared" si="7"/>
        <v>0.10000000000000014</v>
      </c>
      <c r="N14" s="30">
        <v>0.05</v>
      </c>
      <c r="O14" s="30">
        <v>2.5000000000000001E-2</v>
      </c>
      <c r="P14" s="31">
        <v>1.2500000000000001E-2</v>
      </c>
      <c r="Q14" s="30">
        <v>6.2500000000000003E-3</v>
      </c>
      <c r="R14" s="30">
        <f t="shared" ref="R14:X14" si="8">Q14/2</f>
        <v>3.1250000000000002E-3</v>
      </c>
      <c r="S14" s="30">
        <f t="shared" si="8"/>
        <v>1.5625000000000001E-3</v>
      </c>
      <c r="T14" s="30">
        <f t="shared" si="8"/>
        <v>7.8125000000000004E-4</v>
      </c>
      <c r="U14" s="30">
        <f t="shared" si="8"/>
        <v>3.9062500000000002E-4</v>
      </c>
      <c r="V14" s="30">
        <f t="shared" si="8"/>
        <v>1.9531250000000001E-4</v>
      </c>
      <c r="W14" s="30">
        <f t="shared" si="8"/>
        <v>9.7656250000000005E-5</v>
      </c>
      <c r="X14" s="28">
        <f t="shared" si="8"/>
        <v>4.8828125000000003E-5</v>
      </c>
    </row>
    <row r="15" spans="2:27" x14ac:dyDescent="0.3">
      <c r="B15" s="23" t="s">
        <v>76</v>
      </c>
      <c r="C15" s="24">
        <v>0</v>
      </c>
      <c r="D15" s="42">
        <f t="shared" ref="D15:M22" si="9">1/(1+D$14*$C15)</f>
        <v>1</v>
      </c>
      <c r="E15" s="43">
        <f t="shared" si="9"/>
        <v>1</v>
      </c>
      <c r="F15" s="43">
        <f t="shared" si="9"/>
        <v>1</v>
      </c>
      <c r="G15" s="43">
        <f t="shared" si="9"/>
        <v>1</v>
      </c>
      <c r="H15" s="43">
        <f t="shared" si="9"/>
        <v>1</v>
      </c>
      <c r="I15" s="43">
        <f t="shared" si="9"/>
        <v>1</v>
      </c>
      <c r="J15" s="43">
        <f t="shared" si="9"/>
        <v>1</v>
      </c>
      <c r="K15" s="43">
        <f t="shared" si="9"/>
        <v>1</v>
      </c>
      <c r="L15" s="43">
        <f t="shared" si="9"/>
        <v>1</v>
      </c>
      <c r="M15" s="43">
        <f t="shared" si="9"/>
        <v>1</v>
      </c>
      <c r="N15" s="43">
        <f t="shared" ref="N15:X22" si="10">1/(1+N$14*$C15)</f>
        <v>1</v>
      </c>
      <c r="O15" s="43">
        <f t="shared" si="10"/>
        <v>1</v>
      </c>
      <c r="P15" s="44">
        <f>1/(1+P$14*$C15)</f>
        <v>1</v>
      </c>
      <c r="Q15" s="43">
        <f t="shared" si="10"/>
        <v>1</v>
      </c>
      <c r="R15" s="43">
        <f t="shared" si="10"/>
        <v>1</v>
      </c>
      <c r="S15" s="43">
        <f t="shared" si="10"/>
        <v>1</v>
      </c>
      <c r="T15" s="43">
        <f t="shared" si="10"/>
        <v>1</v>
      </c>
      <c r="U15" s="43">
        <f t="shared" si="10"/>
        <v>1</v>
      </c>
      <c r="V15" s="43">
        <f t="shared" si="10"/>
        <v>1</v>
      </c>
      <c r="W15" s="43">
        <f t="shared" si="10"/>
        <v>1</v>
      </c>
      <c r="X15" s="45">
        <f t="shared" si="10"/>
        <v>1</v>
      </c>
      <c r="Y15" s="31"/>
    </row>
    <row r="16" spans="2:27" x14ac:dyDescent="0.3">
      <c r="B16" s="25"/>
      <c r="C16" s="26">
        <f>C15+50</f>
        <v>50</v>
      </c>
      <c r="D16" s="46">
        <f t="shared" si="9"/>
        <v>1.9607843137254902E-2</v>
      </c>
      <c r="E16" s="47">
        <f t="shared" si="9"/>
        <v>2.1739130434782608E-2</v>
      </c>
      <c r="F16" s="47">
        <f t="shared" si="9"/>
        <v>2.4390243902439025E-2</v>
      </c>
      <c r="G16" s="47">
        <f t="shared" si="9"/>
        <v>2.7777777777777776E-2</v>
      </c>
      <c r="H16" s="47">
        <f t="shared" si="9"/>
        <v>3.2258064516129031E-2</v>
      </c>
      <c r="I16" s="47">
        <f t="shared" si="9"/>
        <v>3.846153846153845E-2</v>
      </c>
      <c r="J16" s="47">
        <f t="shared" si="9"/>
        <v>4.7619047619047603E-2</v>
      </c>
      <c r="K16" s="47">
        <f t="shared" si="9"/>
        <v>6.2499999999999972E-2</v>
      </c>
      <c r="L16" s="47">
        <f t="shared" si="9"/>
        <v>9.0909090909090856E-2</v>
      </c>
      <c r="M16" s="47">
        <f t="shared" si="9"/>
        <v>0.16666666666666646</v>
      </c>
      <c r="N16" s="47">
        <f t="shared" si="10"/>
        <v>0.2857142857142857</v>
      </c>
      <c r="O16" s="47">
        <f>1/(1+O$14*$C16)</f>
        <v>0.44444444444444442</v>
      </c>
      <c r="P16" s="48">
        <f>1/(1+P$14*$C16)</f>
        <v>0.61538461538461542</v>
      </c>
      <c r="Q16" s="47">
        <f t="shared" si="10"/>
        <v>0.76190476190476186</v>
      </c>
      <c r="R16" s="47">
        <f t="shared" si="10"/>
        <v>0.86486486486486491</v>
      </c>
      <c r="S16" s="47">
        <f t="shared" si="10"/>
        <v>0.92753623188405798</v>
      </c>
      <c r="T16" s="47">
        <f t="shared" si="10"/>
        <v>0.96240601503759393</v>
      </c>
      <c r="U16" s="47">
        <f t="shared" si="10"/>
        <v>0.98084291187739459</v>
      </c>
      <c r="V16" s="47">
        <f t="shared" si="10"/>
        <v>0.99032882011605416</v>
      </c>
      <c r="W16" s="47">
        <f t="shared" si="10"/>
        <v>0.99514091350826039</v>
      </c>
      <c r="X16" s="49">
        <f t="shared" si="10"/>
        <v>0.99756453969800296</v>
      </c>
      <c r="Y16" s="31"/>
      <c r="Z16" s="60"/>
    </row>
    <row r="17" spans="2:27" x14ac:dyDescent="0.3">
      <c r="B17" s="25"/>
      <c r="C17" s="26">
        <f t="shared" ref="C17:C22" si="11">C16+50</f>
        <v>100</v>
      </c>
      <c r="D17" s="46">
        <f t="shared" si="9"/>
        <v>9.9009900990099011E-3</v>
      </c>
      <c r="E17" s="47">
        <f t="shared" si="9"/>
        <v>1.098901098901099E-2</v>
      </c>
      <c r="F17" s="47">
        <f t="shared" si="9"/>
        <v>1.2345679012345678E-2</v>
      </c>
      <c r="G17" s="47">
        <f t="shared" si="9"/>
        <v>1.4084507042253521E-2</v>
      </c>
      <c r="H17" s="47">
        <f t="shared" si="9"/>
        <v>1.6393442622950817E-2</v>
      </c>
      <c r="I17" s="47">
        <f t="shared" si="9"/>
        <v>1.9607843137254898E-2</v>
      </c>
      <c r="J17" s="47">
        <f t="shared" si="9"/>
        <v>2.4390243902439015E-2</v>
      </c>
      <c r="K17" s="47">
        <f t="shared" si="9"/>
        <v>3.2258064516129017E-2</v>
      </c>
      <c r="L17" s="47">
        <f t="shared" si="9"/>
        <v>4.7619047619047589E-2</v>
      </c>
      <c r="M17" s="47">
        <f t="shared" si="9"/>
        <v>9.0909090909090787E-2</v>
      </c>
      <c r="N17" s="47">
        <f t="shared" si="10"/>
        <v>0.16666666666666666</v>
      </c>
      <c r="O17" s="47">
        <f t="shared" si="10"/>
        <v>0.2857142857142857</v>
      </c>
      <c r="P17" s="48">
        <f t="shared" si="10"/>
        <v>0.44444444444444442</v>
      </c>
      <c r="Q17" s="47">
        <f t="shared" si="10"/>
        <v>0.61538461538461542</v>
      </c>
      <c r="R17" s="47">
        <f t="shared" si="10"/>
        <v>0.76190476190476186</v>
      </c>
      <c r="S17" s="47">
        <f t="shared" si="10"/>
        <v>0.86486486486486491</v>
      </c>
      <c r="T17" s="47">
        <f t="shared" si="10"/>
        <v>0.92753623188405798</v>
      </c>
      <c r="U17" s="47">
        <f t="shared" si="10"/>
        <v>0.96240601503759393</v>
      </c>
      <c r="V17" s="47">
        <f t="shared" si="10"/>
        <v>0.98084291187739459</v>
      </c>
      <c r="W17" s="47">
        <f t="shared" si="10"/>
        <v>0.99032882011605416</v>
      </c>
      <c r="X17" s="49">
        <f t="shared" si="10"/>
        <v>0.99514091350826039</v>
      </c>
      <c r="Y17" s="31"/>
      <c r="Z17" s="60"/>
      <c r="AA17" s="60"/>
    </row>
    <row r="18" spans="2:27" x14ac:dyDescent="0.3">
      <c r="B18" s="25"/>
      <c r="C18" s="26">
        <f t="shared" si="11"/>
        <v>150</v>
      </c>
      <c r="D18" s="46">
        <f t="shared" si="9"/>
        <v>6.6225165562913907E-3</v>
      </c>
      <c r="E18" s="47">
        <f t="shared" si="9"/>
        <v>7.3529411764705881E-3</v>
      </c>
      <c r="F18" s="47">
        <f t="shared" si="9"/>
        <v>8.2644628099173556E-3</v>
      </c>
      <c r="G18" s="47">
        <f t="shared" si="9"/>
        <v>9.4339622641509413E-3</v>
      </c>
      <c r="H18" s="47">
        <f t="shared" si="9"/>
        <v>1.0989010989010988E-2</v>
      </c>
      <c r="I18" s="47">
        <f t="shared" si="9"/>
        <v>1.3157894736842103E-2</v>
      </c>
      <c r="J18" s="47">
        <f t="shared" si="9"/>
        <v>1.6393442622950814E-2</v>
      </c>
      <c r="K18" s="47">
        <f t="shared" si="9"/>
        <v>2.1739130434782598E-2</v>
      </c>
      <c r="L18" s="47">
        <f t="shared" si="9"/>
        <v>3.2258064516129011E-2</v>
      </c>
      <c r="M18" s="47">
        <f t="shared" si="9"/>
        <v>6.2499999999999917E-2</v>
      </c>
      <c r="N18" s="47">
        <f t="shared" si="10"/>
        <v>0.11764705882352941</v>
      </c>
      <c r="O18" s="47">
        <f t="shared" si="10"/>
        <v>0.21052631578947367</v>
      </c>
      <c r="P18" s="48">
        <f t="shared" si="10"/>
        <v>0.34782608695652173</v>
      </c>
      <c r="Q18" s="47">
        <f t="shared" si="10"/>
        <v>0.5161290322580645</v>
      </c>
      <c r="R18" s="47">
        <f t="shared" si="10"/>
        <v>0.68085106382978722</v>
      </c>
      <c r="S18" s="47">
        <f t="shared" si="10"/>
        <v>0.810126582278481</v>
      </c>
      <c r="T18" s="47">
        <f t="shared" si="10"/>
        <v>0.8951048951048951</v>
      </c>
      <c r="U18" s="47">
        <f t="shared" si="10"/>
        <v>0.94464944649446492</v>
      </c>
      <c r="V18" s="47">
        <f t="shared" si="10"/>
        <v>0.97153700189753323</v>
      </c>
      <c r="W18" s="47">
        <f t="shared" si="10"/>
        <v>0.98556304138594808</v>
      </c>
      <c r="X18" s="49">
        <f t="shared" si="10"/>
        <v>0.99272903538536117</v>
      </c>
      <c r="Y18" s="31"/>
      <c r="Z18" s="60"/>
      <c r="AA18" s="60"/>
    </row>
    <row r="19" spans="2:27" x14ac:dyDescent="0.3">
      <c r="B19" s="25"/>
      <c r="C19" s="26">
        <f t="shared" si="11"/>
        <v>200</v>
      </c>
      <c r="D19" s="46">
        <f t="shared" si="9"/>
        <v>4.9751243781094526E-3</v>
      </c>
      <c r="E19" s="47">
        <f t="shared" si="9"/>
        <v>5.5248618784530384E-3</v>
      </c>
      <c r="F19" s="47">
        <f t="shared" si="9"/>
        <v>6.2111801242236021E-3</v>
      </c>
      <c r="G19" s="47">
        <f t="shared" si="9"/>
        <v>7.0921985815602835E-3</v>
      </c>
      <c r="H19" s="47">
        <f t="shared" si="9"/>
        <v>8.2644628099173539E-3</v>
      </c>
      <c r="I19" s="47">
        <f t="shared" si="9"/>
        <v>9.9009900990098976E-3</v>
      </c>
      <c r="J19" s="47">
        <f t="shared" si="9"/>
        <v>1.2345679012345675E-2</v>
      </c>
      <c r="K19" s="47">
        <f t="shared" si="9"/>
        <v>1.6393442622950814E-2</v>
      </c>
      <c r="L19" s="47">
        <f t="shared" si="9"/>
        <v>2.4390243902439008E-2</v>
      </c>
      <c r="M19" s="47">
        <f t="shared" si="9"/>
        <v>4.7619047619047554E-2</v>
      </c>
      <c r="N19" s="47">
        <f t="shared" si="10"/>
        <v>9.0909090909090912E-2</v>
      </c>
      <c r="O19" s="47">
        <f t="shared" si="10"/>
        <v>0.16666666666666666</v>
      </c>
      <c r="P19" s="48">
        <f t="shared" si="10"/>
        <v>0.2857142857142857</v>
      </c>
      <c r="Q19" s="47">
        <f t="shared" si="10"/>
        <v>0.44444444444444442</v>
      </c>
      <c r="R19" s="47">
        <f t="shared" si="10"/>
        <v>0.61538461538461542</v>
      </c>
      <c r="S19" s="47">
        <f t="shared" si="10"/>
        <v>0.76190476190476186</v>
      </c>
      <c r="T19" s="47">
        <f t="shared" si="10"/>
        <v>0.86486486486486491</v>
      </c>
      <c r="U19" s="47">
        <f t="shared" si="10"/>
        <v>0.92753623188405798</v>
      </c>
      <c r="V19" s="47">
        <f t="shared" si="10"/>
        <v>0.96240601503759393</v>
      </c>
      <c r="W19" s="47">
        <f t="shared" si="10"/>
        <v>0.98084291187739459</v>
      </c>
      <c r="X19" s="49">
        <f t="shared" si="10"/>
        <v>0.99032882011605416</v>
      </c>
      <c r="Y19" s="31"/>
      <c r="Z19" s="60"/>
      <c r="AA19" s="60"/>
    </row>
    <row r="20" spans="2:27" x14ac:dyDescent="0.3">
      <c r="B20" s="25"/>
      <c r="C20" s="26">
        <f t="shared" si="11"/>
        <v>250</v>
      </c>
      <c r="D20" s="46">
        <f t="shared" si="9"/>
        <v>3.9840637450199202E-3</v>
      </c>
      <c r="E20" s="47">
        <f t="shared" si="9"/>
        <v>4.4247787610619468E-3</v>
      </c>
      <c r="F20" s="47">
        <f t="shared" si="9"/>
        <v>4.9751243781094526E-3</v>
      </c>
      <c r="G20" s="47">
        <f t="shared" si="9"/>
        <v>5.6818181818181811E-3</v>
      </c>
      <c r="H20" s="47">
        <f t="shared" si="9"/>
        <v>6.6225165562913899E-3</v>
      </c>
      <c r="I20" s="47">
        <f t="shared" si="9"/>
        <v>7.9365079365079343E-3</v>
      </c>
      <c r="J20" s="47">
        <f t="shared" si="9"/>
        <v>9.9009900990098976E-3</v>
      </c>
      <c r="K20" s="47">
        <f t="shared" si="9"/>
        <v>1.3157894736842098E-2</v>
      </c>
      <c r="L20" s="47">
        <f t="shared" si="9"/>
        <v>1.9607843137254888E-2</v>
      </c>
      <c r="M20" s="47">
        <f t="shared" si="9"/>
        <v>3.8461538461538408E-2</v>
      </c>
      <c r="N20" s="47">
        <f t="shared" si="10"/>
        <v>7.407407407407407E-2</v>
      </c>
      <c r="O20" s="47">
        <f t="shared" si="10"/>
        <v>0.13793103448275862</v>
      </c>
      <c r="P20" s="48">
        <f t="shared" si="10"/>
        <v>0.24242424242424243</v>
      </c>
      <c r="Q20" s="47">
        <f t="shared" si="10"/>
        <v>0.3902439024390244</v>
      </c>
      <c r="R20" s="47">
        <f t="shared" si="10"/>
        <v>0.56140350877192979</v>
      </c>
      <c r="S20" s="47">
        <f t="shared" si="10"/>
        <v>0.7191011235955056</v>
      </c>
      <c r="T20" s="47">
        <f t="shared" si="10"/>
        <v>0.83660130718954251</v>
      </c>
      <c r="U20" s="47">
        <f t="shared" si="10"/>
        <v>0.91103202846975084</v>
      </c>
      <c r="V20" s="47">
        <f t="shared" si="10"/>
        <v>0.95344506517690875</v>
      </c>
      <c r="W20" s="47">
        <f t="shared" si="10"/>
        <v>0.97616777883698758</v>
      </c>
      <c r="X20" s="49">
        <f t="shared" si="10"/>
        <v>0.98794018330921374</v>
      </c>
      <c r="Y20" s="31"/>
      <c r="Z20" s="60"/>
      <c r="AA20" s="60"/>
    </row>
    <row r="21" spans="2:27" x14ac:dyDescent="0.3">
      <c r="B21" s="25"/>
      <c r="C21" s="26">
        <f t="shared" si="11"/>
        <v>300</v>
      </c>
      <c r="D21" s="46">
        <f t="shared" si="9"/>
        <v>3.3222591362126247E-3</v>
      </c>
      <c r="E21" s="47">
        <f t="shared" si="9"/>
        <v>3.6900369003690036E-3</v>
      </c>
      <c r="F21" s="47">
        <f t="shared" si="9"/>
        <v>4.1493775933609959E-3</v>
      </c>
      <c r="G21" s="47">
        <f t="shared" si="9"/>
        <v>4.7393364928909948E-3</v>
      </c>
      <c r="H21" s="47">
        <f t="shared" si="9"/>
        <v>5.5248618784530376E-3</v>
      </c>
      <c r="I21" s="47">
        <f t="shared" si="9"/>
        <v>6.6225165562913899E-3</v>
      </c>
      <c r="J21" s="47">
        <f t="shared" si="9"/>
        <v>8.2644628099173521E-3</v>
      </c>
      <c r="K21" s="47">
        <f t="shared" si="9"/>
        <v>1.0989010989010985E-2</v>
      </c>
      <c r="L21" s="47">
        <f t="shared" si="9"/>
        <v>1.6393442622950807E-2</v>
      </c>
      <c r="M21" s="47">
        <f t="shared" si="9"/>
        <v>3.225806451612899E-2</v>
      </c>
      <c r="N21" s="47">
        <f t="shared" si="10"/>
        <v>6.25E-2</v>
      </c>
      <c r="O21" s="47">
        <f t="shared" si="10"/>
        <v>0.11764705882352941</v>
      </c>
      <c r="P21" s="48">
        <f t="shared" si="10"/>
        <v>0.21052631578947367</v>
      </c>
      <c r="Q21" s="47">
        <f t="shared" si="10"/>
        <v>0.34782608695652173</v>
      </c>
      <c r="R21" s="47">
        <f t="shared" si="10"/>
        <v>0.5161290322580645</v>
      </c>
      <c r="S21" s="47">
        <f t="shared" si="10"/>
        <v>0.68085106382978722</v>
      </c>
      <c r="T21" s="47">
        <f t="shared" si="10"/>
        <v>0.810126582278481</v>
      </c>
      <c r="U21" s="47">
        <f t="shared" si="10"/>
        <v>0.8951048951048951</v>
      </c>
      <c r="V21" s="47">
        <f t="shared" si="10"/>
        <v>0.94464944649446492</v>
      </c>
      <c r="W21" s="47">
        <f t="shared" si="10"/>
        <v>0.97153700189753323</v>
      </c>
      <c r="X21" s="49">
        <f t="shared" si="10"/>
        <v>0.98556304138594808</v>
      </c>
      <c r="Y21" s="31"/>
      <c r="Z21" s="60"/>
      <c r="AA21" s="60"/>
    </row>
    <row r="22" spans="2:27" ht="17.25" thickBot="1" x14ac:dyDescent="0.35">
      <c r="B22" s="27"/>
      <c r="C22" s="28">
        <f t="shared" si="11"/>
        <v>350</v>
      </c>
      <c r="D22" s="50">
        <f t="shared" si="9"/>
        <v>2.8490028490028491E-3</v>
      </c>
      <c r="E22" s="51">
        <f t="shared" si="9"/>
        <v>3.1645569620253164E-3</v>
      </c>
      <c r="F22" s="51">
        <f t="shared" si="9"/>
        <v>3.5587188612099642E-3</v>
      </c>
      <c r="G22" s="51">
        <f t="shared" si="9"/>
        <v>4.0650406504065036E-3</v>
      </c>
      <c r="H22" s="51">
        <f t="shared" si="9"/>
        <v>4.7393364928909948E-3</v>
      </c>
      <c r="I22" s="51">
        <f t="shared" si="9"/>
        <v>5.6818181818181811E-3</v>
      </c>
      <c r="J22" s="51">
        <f t="shared" si="9"/>
        <v>7.0921985815602809E-3</v>
      </c>
      <c r="K22" s="51">
        <f t="shared" si="9"/>
        <v>9.4339622641509378E-3</v>
      </c>
      <c r="L22" s="51">
        <f t="shared" si="9"/>
        <v>1.4084507042253509E-2</v>
      </c>
      <c r="M22" s="51">
        <f t="shared" si="9"/>
        <v>2.7777777777777738E-2</v>
      </c>
      <c r="N22" s="51">
        <f t="shared" si="10"/>
        <v>5.4054054054054057E-2</v>
      </c>
      <c r="O22" s="51">
        <f t="shared" si="10"/>
        <v>0.10256410256410256</v>
      </c>
      <c r="P22" s="52">
        <f t="shared" si="10"/>
        <v>0.18604651162790697</v>
      </c>
      <c r="Q22" s="51">
        <f t="shared" si="10"/>
        <v>0.31372549019607843</v>
      </c>
      <c r="R22" s="51">
        <f t="shared" si="10"/>
        <v>0.47761194029850745</v>
      </c>
      <c r="S22" s="51">
        <f t="shared" si="10"/>
        <v>0.64646464646464652</v>
      </c>
      <c r="T22" s="51">
        <f t="shared" si="10"/>
        <v>0.78527607361963192</v>
      </c>
      <c r="U22" s="51">
        <f t="shared" si="10"/>
        <v>0.8797250859106529</v>
      </c>
      <c r="V22" s="51">
        <f t="shared" si="10"/>
        <v>0.93601462522851919</v>
      </c>
      <c r="W22" s="51">
        <f t="shared" si="10"/>
        <v>0.96694995278564688</v>
      </c>
      <c r="X22" s="53">
        <f t="shared" si="10"/>
        <v>0.98319731156985113</v>
      </c>
      <c r="Y22" s="31"/>
      <c r="Z22" s="60"/>
      <c r="AA22" s="60"/>
    </row>
    <row r="24" spans="2:27" x14ac:dyDescent="0.3">
      <c r="B24" s="85" t="s">
        <v>95</v>
      </c>
      <c r="C24" s="86" t="s">
        <v>86</v>
      </c>
      <c r="D24" s="86"/>
      <c r="E24" s="86" t="s">
        <v>87</v>
      </c>
      <c r="F24" s="86"/>
      <c r="G24" s="87"/>
      <c r="H24" s="85" t="s">
        <v>95</v>
      </c>
      <c r="I24" s="86" t="s">
        <v>94</v>
      </c>
      <c r="J24" s="86"/>
      <c r="R24" s="83" t="s">
        <v>98</v>
      </c>
      <c r="S24" s="83" t="s">
        <v>100</v>
      </c>
      <c r="T24" s="83"/>
      <c r="U24" s="83"/>
      <c r="V24" s="83" t="s">
        <v>99</v>
      </c>
      <c r="W24" s="83"/>
      <c r="X24" s="83"/>
    </row>
    <row r="25" spans="2:27" x14ac:dyDescent="0.3">
      <c r="B25" s="88" t="s">
        <v>81</v>
      </c>
      <c r="C25" s="89" t="s">
        <v>80</v>
      </c>
      <c r="D25" s="89" t="s">
        <v>79</v>
      </c>
      <c r="E25" s="89" t="s">
        <v>80</v>
      </c>
      <c r="F25" s="89" t="s">
        <v>79</v>
      </c>
      <c r="G25" s="87"/>
      <c r="H25" s="89" t="s">
        <v>81</v>
      </c>
      <c r="I25" s="89" t="s">
        <v>80</v>
      </c>
      <c r="J25" s="89" t="s">
        <v>79</v>
      </c>
      <c r="K25" s="54"/>
      <c r="R25" s="83"/>
      <c r="S25" s="15" t="s">
        <v>83</v>
      </c>
      <c r="T25" s="15" t="s">
        <v>96</v>
      </c>
      <c r="U25" s="16" t="s">
        <v>97</v>
      </c>
      <c r="V25" s="16" t="s">
        <v>97</v>
      </c>
      <c r="W25" s="15" t="s">
        <v>84</v>
      </c>
      <c r="X25" s="15" t="s">
        <v>83</v>
      </c>
    </row>
    <row r="26" spans="2:27" x14ac:dyDescent="0.3">
      <c r="B26" s="89">
        <v>0</v>
      </c>
      <c r="C26" s="90">
        <f t="shared" ref="C26:C33" si="12">P4</f>
        <v>1</v>
      </c>
      <c r="D26" s="90">
        <f t="shared" ref="D26:D33" si="13">P15</f>
        <v>1</v>
      </c>
      <c r="E26" s="89">
        <v>1</v>
      </c>
      <c r="F26" s="89">
        <v>1</v>
      </c>
      <c r="G26" s="87"/>
      <c r="H26" s="89">
        <v>0</v>
      </c>
      <c r="I26" s="94">
        <v>1</v>
      </c>
      <c r="J26" s="93">
        <v>1</v>
      </c>
      <c r="K26" s="54"/>
      <c r="M26">
        <f>1/(1+0.0125)^50</f>
        <v>0.53733905309216745</v>
      </c>
      <c r="R26" s="15">
        <v>0</v>
      </c>
      <c r="S26" s="15">
        <v>200</v>
      </c>
      <c r="T26" s="84">
        <f>D30</f>
        <v>0.2857142857142857</v>
      </c>
      <c r="U26" s="16">
        <f>U30*T26</f>
        <v>14.285714285714285</v>
      </c>
      <c r="V26" s="16">
        <f>V33*W26</f>
        <v>18.604651162790699</v>
      </c>
      <c r="W26" s="84">
        <f>D33</f>
        <v>0.18604651162790697</v>
      </c>
      <c r="X26" s="15">
        <v>350</v>
      </c>
    </row>
    <row r="27" spans="2:27" x14ac:dyDescent="0.3">
      <c r="B27" s="89">
        <f>B26+50</f>
        <v>50</v>
      </c>
      <c r="C27" s="90">
        <f t="shared" si="12"/>
        <v>0.53733905309216745</v>
      </c>
      <c r="D27" s="90">
        <f t="shared" si="13"/>
        <v>0.61538461538461542</v>
      </c>
      <c r="E27" s="91">
        <v>0.54</v>
      </c>
      <c r="F27" s="91">
        <f>D27/D26</f>
        <v>0.61538461538461542</v>
      </c>
      <c r="G27" s="92"/>
      <c r="H27" s="89">
        <v>50</v>
      </c>
      <c r="I27" s="94">
        <f>I26-I26*$C$27</f>
        <v>0.46266094690783255</v>
      </c>
      <c r="J27" s="93">
        <f>J26-J26*D27</f>
        <v>0.38461538461538458</v>
      </c>
      <c r="K27" s="54"/>
      <c r="M27">
        <v>0.53733905309216745</v>
      </c>
      <c r="N27" s="54"/>
      <c r="O27" s="54"/>
      <c r="R27" s="15">
        <v>50</v>
      </c>
      <c r="S27" s="15">
        <v>150</v>
      </c>
      <c r="T27" s="84">
        <f>D29</f>
        <v>0.34782608695652173</v>
      </c>
      <c r="U27" s="16">
        <f>U30*T27</f>
        <v>17.391304347826086</v>
      </c>
      <c r="V27" s="16">
        <f>V33*W27</f>
        <v>21.052631578947366</v>
      </c>
      <c r="W27" s="84">
        <f>D32</f>
        <v>0.21052631578947367</v>
      </c>
      <c r="X27" s="15">
        <v>300</v>
      </c>
    </row>
    <row r="28" spans="2:27" x14ac:dyDescent="0.3">
      <c r="B28" s="89">
        <f t="shared" ref="B28:B33" si="14">B27+50</f>
        <v>100</v>
      </c>
      <c r="C28" s="90">
        <f t="shared" si="12"/>
        <v>0.28873325797798727</v>
      </c>
      <c r="D28" s="90">
        <f t="shared" si="13"/>
        <v>0.44444444444444442</v>
      </c>
      <c r="E28" s="91">
        <v>0.54</v>
      </c>
      <c r="F28" s="91">
        <f>D28/D27</f>
        <v>0.7222222222222221</v>
      </c>
      <c r="G28" s="92"/>
      <c r="H28" s="89">
        <v>100</v>
      </c>
      <c r="I28" s="94">
        <f>I27-I27*$C$27</f>
        <v>0.21405515179365225</v>
      </c>
      <c r="J28" s="93">
        <f>J27-J27*D28</f>
        <v>0.21367521367521367</v>
      </c>
      <c r="K28" s="54"/>
      <c r="N28" s="54"/>
      <c r="O28" s="54"/>
      <c r="R28" s="15">
        <v>100</v>
      </c>
      <c r="S28" s="15">
        <v>100</v>
      </c>
      <c r="T28" s="84">
        <f>D28</f>
        <v>0.44444444444444442</v>
      </c>
      <c r="U28" s="16">
        <f>U30*T28</f>
        <v>22.222222222222221</v>
      </c>
      <c r="V28" s="16">
        <f>V33*W28</f>
        <v>24.242424242424242</v>
      </c>
      <c r="W28" s="84">
        <f>D31</f>
        <v>0.24242424242424243</v>
      </c>
      <c r="X28" s="15">
        <v>250</v>
      </c>
    </row>
    <row r="29" spans="2:27" x14ac:dyDescent="0.3">
      <c r="B29" s="89">
        <f t="shared" si="14"/>
        <v>150</v>
      </c>
      <c r="C29" s="90">
        <f t="shared" si="12"/>
        <v>0.15514765543810824</v>
      </c>
      <c r="D29" s="90">
        <f t="shared" si="13"/>
        <v>0.34782608695652173</v>
      </c>
      <c r="E29" s="91">
        <v>0.54</v>
      </c>
      <c r="F29" s="91">
        <f t="shared" ref="F29:F33" si="15">D29/D28</f>
        <v>0.78260869565217395</v>
      </c>
      <c r="G29" s="92"/>
      <c r="H29" s="89">
        <v>150</v>
      </c>
      <c r="I29" s="94">
        <f t="shared" ref="I28:I33" si="16">I28-I28*$C$27</f>
        <v>9.9034959219350988E-2</v>
      </c>
      <c r="J29" s="93">
        <f>J28-J28*D29</f>
        <v>0.13935340022296544</v>
      </c>
      <c r="K29" s="54"/>
      <c r="N29" s="54"/>
      <c r="O29" s="54"/>
      <c r="R29" s="15">
        <v>150</v>
      </c>
      <c r="S29" s="15">
        <v>50</v>
      </c>
      <c r="T29" s="84">
        <f>D27</f>
        <v>0.61538461538461542</v>
      </c>
      <c r="U29" s="16">
        <f>U30*T29</f>
        <v>30.76923076923077</v>
      </c>
      <c r="V29" s="16">
        <f>V33*W29</f>
        <v>28.571428571428569</v>
      </c>
      <c r="W29" s="84">
        <f>D30</f>
        <v>0.2857142857142857</v>
      </c>
      <c r="X29" s="15">
        <v>200</v>
      </c>
    </row>
    <row r="30" spans="2:27" x14ac:dyDescent="0.3">
      <c r="B30" s="89">
        <f t="shared" si="14"/>
        <v>200</v>
      </c>
      <c r="C30" s="90">
        <f t="shared" si="12"/>
        <v>8.3366894262582952E-2</v>
      </c>
      <c r="D30" s="90">
        <f t="shared" si="13"/>
        <v>0.2857142857142857</v>
      </c>
      <c r="E30" s="91">
        <v>0.54</v>
      </c>
      <c r="F30" s="91">
        <f t="shared" si="15"/>
        <v>0.8214285714285714</v>
      </c>
      <c r="G30" s="92"/>
      <c r="H30" s="89">
        <v>200</v>
      </c>
      <c r="I30" s="94">
        <f t="shared" si="16"/>
        <v>4.581960800940351E-2</v>
      </c>
      <c r="J30" s="93">
        <f>J29-J29*D30</f>
        <v>9.9538143016403888E-2</v>
      </c>
      <c r="K30" s="54"/>
      <c r="N30" s="54"/>
      <c r="O30" s="54"/>
      <c r="R30" s="15">
        <v>200</v>
      </c>
      <c r="S30" s="15">
        <v>0</v>
      </c>
      <c r="T30" s="84">
        <f>P15</f>
        <v>1</v>
      </c>
      <c r="U30" s="22">
        <v>50</v>
      </c>
      <c r="V30" s="16">
        <f>V33*W30</f>
        <v>34.782608695652172</v>
      </c>
      <c r="W30" s="84">
        <f>D29</f>
        <v>0.34782608695652173</v>
      </c>
      <c r="X30" s="15">
        <v>150</v>
      </c>
    </row>
    <row r="31" spans="2:27" x14ac:dyDescent="0.3">
      <c r="B31" s="89">
        <f t="shared" si="14"/>
        <v>250</v>
      </c>
      <c r="C31" s="90">
        <f t="shared" si="12"/>
        <v>4.4796288022291179E-2</v>
      </c>
      <c r="D31" s="90">
        <f t="shared" si="13"/>
        <v>0.24242424242424243</v>
      </c>
      <c r="E31" s="91">
        <v>0.54</v>
      </c>
      <c r="F31" s="91">
        <f t="shared" si="15"/>
        <v>0.84848484848484851</v>
      </c>
      <c r="G31" s="92"/>
      <c r="H31" s="89">
        <v>250</v>
      </c>
      <c r="I31" s="94">
        <f t="shared" si="16"/>
        <v>2.1198943228576336E-2</v>
      </c>
      <c r="J31" s="93">
        <f t="shared" ref="J28:J33" si="17">J30-J30*D31</f>
        <v>7.5407684103336287E-2</v>
      </c>
      <c r="K31" s="54"/>
      <c r="N31" s="54"/>
      <c r="O31" s="54"/>
      <c r="R31" s="15">
        <v>250</v>
      </c>
      <c r="S31" s="95"/>
      <c r="T31" s="96"/>
      <c r="U31" s="97"/>
      <c r="V31" s="16">
        <f>V33*W31</f>
        <v>44.444444444444443</v>
      </c>
      <c r="W31" s="84">
        <f>D28</f>
        <v>0.44444444444444442</v>
      </c>
      <c r="X31" s="15">
        <v>100</v>
      </c>
    </row>
    <row r="32" spans="2:27" x14ac:dyDescent="0.3">
      <c r="B32" s="89">
        <f t="shared" si="14"/>
        <v>300</v>
      </c>
      <c r="C32" s="90">
        <f t="shared" si="12"/>
        <v>2.407079498794195E-2</v>
      </c>
      <c r="D32" s="90">
        <f t="shared" si="13"/>
        <v>0.21052631578947367</v>
      </c>
      <c r="E32" s="91">
        <v>0.54</v>
      </c>
      <c r="F32" s="91">
        <f t="shared" si="15"/>
        <v>0.86842105263157887</v>
      </c>
      <c r="G32" s="92"/>
      <c r="H32" s="89">
        <v>300</v>
      </c>
      <c r="I32" s="94">
        <f t="shared" si="16"/>
        <v>9.8079231475785133E-3</v>
      </c>
      <c r="J32" s="93">
        <f t="shared" si="17"/>
        <v>5.9532382186844437E-2</v>
      </c>
      <c r="K32" s="54"/>
      <c r="N32" s="54"/>
      <c r="O32" s="54"/>
      <c r="R32" s="15">
        <v>300</v>
      </c>
      <c r="S32" s="82"/>
      <c r="T32" s="81"/>
      <c r="U32" s="98"/>
      <c r="V32" s="16">
        <f>V33*W32</f>
        <v>61.53846153846154</v>
      </c>
      <c r="W32" s="84">
        <f>D27</f>
        <v>0.61538461538461542</v>
      </c>
      <c r="X32" s="15">
        <v>50</v>
      </c>
    </row>
    <row r="33" spans="2:24" x14ac:dyDescent="0.3">
      <c r="B33" s="89">
        <f t="shared" si="14"/>
        <v>350</v>
      </c>
      <c r="C33" s="90">
        <f t="shared" si="12"/>
        <v>1.2934178185996419E-2</v>
      </c>
      <c r="D33" s="90">
        <f t="shared" si="13"/>
        <v>0.18604651162790697</v>
      </c>
      <c r="E33" s="91">
        <v>0.54</v>
      </c>
      <c r="F33" s="91">
        <f t="shared" si="15"/>
        <v>0.88372093023255816</v>
      </c>
      <c r="G33" s="92"/>
      <c r="H33" s="89">
        <v>350</v>
      </c>
      <c r="I33" s="94">
        <f t="shared" si="16"/>
        <v>4.5377430106579245E-3</v>
      </c>
      <c r="J33" s="93">
        <f t="shared" si="17"/>
        <v>4.8456590152082681E-2</v>
      </c>
      <c r="N33" s="54"/>
      <c r="O33" s="54"/>
      <c r="R33" s="15">
        <v>350</v>
      </c>
      <c r="S33" s="99"/>
      <c r="T33" s="100"/>
      <c r="U33" s="101"/>
      <c r="V33" s="22">
        <v>100</v>
      </c>
      <c r="W33" s="84">
        <f>P15</f>
        <v>1</v>
      </c>
      <c r="X33" s="15">
        <v>0</v>
      </c>
    </row>
    <row r="35" spans="2:24" x14ac:dyDescent="0.3">
      <c r="C35" s="54"/>
    </row>
  </sheetData>
  <sortState ref="H26:H33">
    <sortCondition descending="1" ref="H26:H33"/>
  </sortState>
  <mergeCells count="9">
    <mergeCell ref="R24:R25"/>
    <mergeCell ref="S31:U33"/>
    <mergeCell ref="S24:U24"/>
    <mergeCell ref="V24:X24"/>
    <mergeCell ref="B13:C14"/>
    <mergeCell ref="B2:C3"/>
    <mergeCell ref="C24:D24"/>
    <mergeCell ref="E24:F24"/>
    <mergeCell ref="I24:J24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46C72-6C00-4362-9241-1008C4D85A6B}">
  <dimension ref="B1:AA35"/>
  <sheetViews>
    <sheetView workbookViewId="0">
      <selection activeCell="AC53" sqref="AC53"/>
    </sheetView>
  </sheetViews>
  <sheetFormatPr defaultRowHeight="16.5" x14ac:dyDescent="0.3"/>
  <cols>
    <col min="2" max="3" width="13.25" customWidth="1"/>
  </cols>
  <sheetData>
    <row r="1" spans="2:27" ht="17.25" thickBot="1" x14ac:dyDescent="0.35"/>
    <row r="2" spans="2:27" x14ac:dyDescent="0.3">
      <c r="B2" s="65" t="s">
        <v>78</v>
      </c>
      <c r="C2" s="66"/>
      <c r="D2" s="23" t="s">
        <v>88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4"/>
    </row>
    <row r="3" spans="2:27" ht="17.25" thickBot="1" x14ac:dyDescent="0.35">
      <c r="B3" s="67"/>
      <c r="C3" s="68"/>
      <c r="D3" s="25">
        <v>1</v>
      </c>
      <c r="E3" s="31">
        <f t="shared" ref="E3:M3" si="0">D3-0.1</f>
        <v>0.9</v>
      </c>
      <c r="F3" s="31">
        <f t="shared" si="0"/>
        <v>0.8</v>
      </c>
      <c r="G3" s="31">
        <f t="shared" si="0"/>
        <v>0.70000000000000007</v>
      </c>
      <c r="H3" s="31">
        <f t="shared" si="0"/>
        <v>0.60000000000000009</v>
      </c>
      <c r="I3" s="31">
        <f t="shared" si="0"/>
        <v>0.50000000000000011</v>
      </c>
      <c r="J3" s="31">
        <f t="shared" si="0"/>
        <v>0.40000000000000013</v>
      </c>
      <c r="K3" s="31">
        <f t="shared" si="0"/>
        <v>0.30000000000000016</v>
      </c>
      <c r="L3" s="31">
        <f t="shared" si="0"/>
        <v>0.20000000000000015</v>
      </c>
      <c r="M3" s="31">
        <f t="shared" si="0"/>
        <v>0.10000000000000014</v>
      </c>
      <c r="N3" s="31">
        <v>0.05</v>
      </c>
      <c r="O3" s="31">
        <v>2.5000000000000001E-2</v>
      </c>
      <c r="P3" s="31">
        <v>1.2500000000000001E-2</v>
      </c>
      <c r="Q3" s="31">
        <v>6.2500000000000003E-3</v>
      </c>
      <c r="R3" s="31">
        <f t="shared" ref="R3:X3" si="1">Q3/2</f>
        <v>3.1250000000000002E-3</v>
      </c>
      <c r="S3" s="31">
        <f t="shared" si="1"/>
        <v>1.5625000000000001E-3</v>
      </c>
      <c r="T3" s="31">
        <f t="shared" si="1"/>
        <v>7.8125000000000004E-4</v>
      </c>
      <c r="U3" s="31">
        <f t="shared" si="1"/>
        <v>3.9062500000000002E-4</v>
      </c>
      <c r="V3" s="31">
        <f t="shared" si="1"/>
        <v>1.9531250000000001E-4</v>
      </c>
      <c r="W3" s="31">
        <f t="shared" si="1"/>
        <v>9.7656250000000005E-5</v>
      </c>
      <c r="X3" s="26">
        <f t="shared" si="1"/>
        <v>4.8828125000000003E-5</v>
      </c>
    </row>
    <row r="4" spans="2:27" x14ac:dyDescent="0.3">
      <c r="B4" s="23" t="s">
        <v>76</v>
      </c>
      <c r="C4" s="29">
        <v>0</v>
      </c>
      <c r="D4" s="33">
        <f>1/(1+D$3)^$C4</f>
        <v>1</v>
      </c>
      <c r="E4" s="34">
        <f t="shared" ref="E4:T11" si="2">1/(1+E$3)^$C4</f>
        <v>1</v>
      </c>
      <c r="F4" s="34">
        <f t="shared" si="2"/>
        <v>1</v>
      </c>
      <c r="G4" s="34">
        <f t="shared" si="2"/>
        <v>1</v>
      </c>
      <c r="H4" s="34">
        <f t="shared" si="2"/>
        <v>1</v>
      </c>
      <c r="I4" s="34">
        <f t="shared" si="2"/>
        <v>1</v>
      </c>
      <c r="J4" s="34">
        <f t="shared" si="2"/>
        <v>1</v>
      </c>
      <c r="K4" s="34">
        <f t="shared" si="2"/>
        <v>1</v>
      </c>
      <c r="L4" s="34">
        <f t="shared" si="2"/>
        <v>1</v>
      </c>
      <c r="M4" s="34">
        <f t="shared" si="2"/>
        <v>1</v>
      </c>
      <c r="N4" s="55">
        <f t="shared" si="2"/>
        <v>1</v>
      </c>
      <c r="O4" s="34">
        <f t="shared" si="2"/>
        <v>1</v>
      </c>
      <c r="P4" s="73">
        <f>1/(1+P$3)^$C4</f>
        <v>1</v>
      </c>
      <c r="Q4" s="34">
        <f t="shared" si="2"/>
        <v>1</v>
      </c>
      <c r="R4" s="34">
        <f t="shared" si="2"/>
        <v>1</v>
      </c>
      <c r="S4" s="34">
        <f t="shared" si="2"/>
        <v>1</v>
      </c>
      <c r="T4" s="34">
        <f t="shared" si="2"/>
        <v>1</v>
      </c>
      <c r="U4" s="34">
        <f t="shared" ref="U4:X11" si="3">1/(1+U$3)^$C4</f>
        <v>1</v>
      </c>
      <c r="V4" s="34">
        <f t="shared" si="3"/>
        <v>1</v>
      </c>
      <c r="W4" s="34">
        <f t="shared" si="3"/>
        <v>1</v>
      </c>
      <c r="X4" s="35">
        <f t="shared" si="3"/>
        <v>1</v>
      </c>
    </row>
    <row r="5" spans="2:27" x14ac:dyDescent="0.3">
      <c r="B5" s="25"/>
      <c r="C5" s="31">
        <f t="shared" ref="C5:C10" si="4">C4+50</f>
        <v>50</v>
      </c>
      <c r="D5" s="36">
        <f t="shared" ref="D5:D11" si="5">1/(1+D$3)^$C5</f>
        <v>8.8817841970012523E-16</v>
      </c>
      <c r="E5" s="37">
        <f t="shared" si="2"/>
        <v>1.1543033401544601E-14</v>
      </c>
      <c r="F5" s="37">
        <f t="shared" si="2"/>
        <v>1.7233549853680227E-13</v>
      </c>
      <c r="G5" s="37">
        <f t="shared" si="2"/>
        <v>3.0029903117935733E-12</v>
      </c>
      <c r="H5" s="37">
        <f t="shared" si="2"/>
        <v>6.2230152778611086E-11</v>
      </c>
      <c r="I5" s="37">
        <f t="shared" si="2"/>
        <v>1.5683285454839587E-9</v>
      </c>
      <c r="J5" s="37">
        <f t="shared" si="2"/>
        <v>4.9385359105600809E-8</v>
      </c>
      <c r="K5" s="37">
        <f t="shared" si="2"/>
        <v>2.0083175556898589E-6</v>
      </c>
      <c r="L5" s="37">
        <f t="shared" si="2"/>
        <v>1.0988481911717153E-4</v>
      </c>
      <c r="M5" s="37">
        <f t="shared" si="2"/>
        <v>8.5185512795006111E-3</v>
      </c>
      <c r="N5" s="56">
        <f t="shared" si="2"/>
        <v>8.7203726972380588E-2</v>
      </c>
      <c r="O5" s="37">
        <f t="shared" si="2"/>
        <v>0.29094220798644155</v>
      </c>
      <c r="P5" s="60">
        <f>1/(1+P$3)^$C5</f>
        <v>0.53733905309216745</v>
      </c>
      <c r="Q5" s="37">
        <f t="shared" si="2"/>
        <v>0.73232748035379758</v>
      </c>
      <c r="R5" s="37">
        <f t="shared" si="2"/>
        <v>0.85555374320368183</v>
      </c>
      <c r="S5" s="37">
        <f t="shared" si="2"/>
        <v>0.92490520449566405</v>
      </c>
      <c r="T5" s="37">
        <f t="shared" si="2"/>
        <v>0.96170526831294756</v>
      </c>
      <c r="U5" s="37">
        <f t="shared" si="3"/>
        <v>0.98066198908709834</v>
      </c>
      <c r="V5" s="37">
        <f t="shared" si="3"/>
        <v>0.99028284815752043</v>
      </c>
      <c r="W5" s="37">
        <f t="shared" si="3"/>
        <v>0.99512932629191453</v>
      </c>
      <c r="X5" s="38">
        <f t="shared" si="3"/>
        <v>0.99756163101577322</v>
      </c>
      <c r="Z5" s="60"/>
      <c r="AA5" s="60"/>
    </row>
    <row r="6" spans="2:27" x14ac:dyDescent="0.3">
      <c r="B6" s="25"/>
      <c r="C6" s="31">
        <f t="shared" si="4"/>
        <v>100</v>
      </c>
      <c r="D6" s="36">
        <f t="shared" si="5"/>
        <v>7.8886090522101181E-31</v>
      </c>
      <c r="E6" s="37">
        <f t="shared" si="2"/>
        <v>1.3324162010917434E-28</v>
      </c>
      <c r="F6" s="37">
        <f t="shared" si="2"/>
        <v>2.9699524055928169E-26</v>
      </c>
      <c r="G6" s="37">
        <f t="shared" si="2"/>
        <v>9.0179508127260633E-24</v>
      </c>
      <c r="H6" s="37">
        <f t="shared" si="2"/>
        <v>3.8725919148492762E-21</v>
      </c>
      <c r="I6" s="37">
        <f t="shared" si="2"/>
        <v>2.4596544265798288E-18</v>
      </c>
      <c r="J6" s="37">
        <f t="shared" si="2"/>
        <v>2.4389136939891487E-15</v>
      </c>
      <c r="K6" s="37">
        <f t="shared" si="2"/>
        <v>4.0333394044920899E-12</v>
      </c>
      <c r="L6" s="37">
        <f t="shared" si="2"/>
        <v>1.2074673472413509E-8</v>
      </c>
      <c r="M6" s="37">
        <f t="shared" si="2"/>
        <v>7.2565715901481509E-5</v>
      </c>
      <c r="N6" s="56">
        <f t="shared" si="2"/>
        <v>7.6044899978735007E-3</v>
      </c>
      <c r="O6" s="37">
        <f t="shared" si="2"/>
        <v>8.4647368388025807E-2</v>
      </c>
      <c r="P6" s="60">
        <f>1/(1+P$3)^$C6</f>
        <v>0.28873325797798727</v>
      </c>
      <c r="Q6" s="37">
        <f t="shared" si="2"/>
        <v>0.53630353848134171</v>
      </c>
      <c r="R6" s="37">
        <f t="shared" si="2"/>
        <v>0.73197220750983139</v>
      </c>
      <c r="S6" s="37">
        <f t="shared" si="2"/>
        <v>0.85544963730316648</v>
      </c>
      <c r="T6" s="37">
        <f t="shared" si="2"/>
        <v>0.92487702310087883</v>
      </c>
      <c r="U6" s="37">
        <f t="shared" si="3"/>
        <v>0.96169793684026428</v>
      </c>
      <c r="V6" s="37">
        <f t="shared" si="3"/>
        <v>0.98066011935497077</v>
      </c>
      <c r="W6" s="37">
        <f t="shared" si="3"/>
        <v>0.99028237604620006</v>
      </c>
      <c r="X6" s="38">
        <f t="shared" si="3"/>
        <v>0.99512920767484991</v>
      </c>
      <c r="Z6" s="60"/>
      <c r="AA6" s="60"/>
    </row>
    <row r="7" spans="2:27" x14ac:dyDescent="0.3">
      <c r="B7" s="25"/>
      <c r="C7" s="31">
        <f t="shared" si="4"/>
        <v>150</v>
      </c>
      <c r="D7" s="36">
        <f t="shared" si="5"/>
        <v>7.0064923216240854E-46</v>
      </c>
      <c r="E7" s="37">
        <f t="shared" si="2"/>
        <v>1.5380124713961167E-42</v>
      </c>
      <c r="F7" s="37">
        <f t="shared" si="2"/>
        <v>5.1182822844841319E-39</v>
      </c>
      <c r="G7" s="37">
        <f t="shared" si="2"/>
        <v>2.708081892284734E-35</v>
      </c>
      <c r="H7" s="37">
        <f t="shared" si="2"/>
        <v>2.4099198651028455E-31</v>
      </c>
      <c r="I7" s="37">
        <f t="shared" si="2"/>
        <v>3.8575462492311239E-27</v>
      </c>
      <c r="J7" s="37">
        <f t="shared" si="2"/>
        <v>1.204466286052215E-22</v>
      </c>
      <c r="K7" s="37">
        <f t="shared" si="2"/>
        <v>8.1002263340971448E-18</v>
      </c>
      <c r="L7" s="37">
        <f t="shared" si="2"/>
        <v>1.3268233104150679E-12</v>
      </c>
      <c r="M7" s="37">
        <f t="shared" si="2"/>
        <v>6.1815477204044319E-7</v>
      </c>
      <c r="N7" s="56">
        <f t="shared" si="2"/>
        <v>6.6313986953875977E-4</v>
      </c>
      <c r="O7" s="37">
        <f t="shared" si="2"/>
        <v>2.4627492259053946E-2</v>
      </c>
      <c r="P7" s="60">
        <f t="shared" si="2"/>
        <v>0.15514765543810824</v>
      </c>
      <c r="Q7" s="37">
        <f t="shared" si="2"/>
        <v>0.39274981904086687</v>
      </c>
      <c r="R7" s="37">
        <f t="shared" si="2"/>
        <v>0.6262415620560986</v>
      </c>
      <c r="S7" s="37">
        <f t="shared" si="2"/>
        <v>0.79120982172562671</v>
      </c>
      <c r="T7" s="37">
        <f t="shared" si="2"/>
        <v>0.88945910565771136</v>
      </c>
      <c r="U7" s="37">
        <f t="shared" si="3"/>
        <v>0.94310061164273196</v>
      </c>
      <c r="V7" s="37">
        <f t="shared" si="3"/>
        <v>0.97113089606933456</v>
      </c>
      <c r="W7" s="37">
        <f t="shared" si="3"/>
        <v>0.98545903371361177</v>
      </c>
      <c r="X7" s="38">
        <f t="shared" si="3"/>
        <v>0.99270271547955746</v>
      </c>
      <c r="Z7" s="60"/>
      <c r="AA7" s="60"/>
    </row>
    <row r="8" spans="2:27" x14ac:dyDescent="0.3">
      <c r="B8" s="25"/>
      <c r="C8" s="31">
        <f t="shared" si="4"/>
        <v>200</v>
      </c>
      <c r="D8" s="36">
        <f t="shared" si="5"/>
        <v>6.2230152778611417E-61</v>
      </c>
      <c r="E8" s="37">
        <f t="shared" si="2"/>
        <v>1.7753329329317534E-56</v>
      </c>
      <c r="F8" s="37">
        <f t="shared" si="2"/>
        <v>8.8206172914865605E-52</v>
      </c>
      <c r="G8" s="37">
        <f t="shared" si="2"/>
        <v>8.1323436860746641E-47</v>
      </c>
      <c r="H8" s="37">
        <f t="shared" si="2"/>
        <v>1.4996968138955985E-41</v>
      </c>
      <c r="I8" s="37">
        <f t="shared" si="2"/>
        <v>6.0498998981937487E-36</v>
      </c>
      <c r="J8" s="37">
        <f t="shared" si="2"/>
        <v>5.948300006727795E-30</v>
      </c>
      <c r="K8" s="37">
        <f t="shared" si="2"/>
        <v>1.6267826751828605E-23</v>
      </c>
      <c r="L8" s="37">
        <f t="shared" si="2"/>
        <v>1.457977394654065E-16</v>
      </c>
      <c r="M8" s="37">
        <f t="shared" si="2"/>
        <v>5.2657831242945255E-9</v>
      </c>
      <c r="N8" s="56">
        <f t="shared" si="2"/>
        <v>5.7828268127758084E-5</v>
      </c>
      <c r="O8" s="37">
        <f t="shared" si="2"/>
        <v>7.1651769750181527E-3</v>
      </c>
      <c r="P8" s="60">
        <f t="shared" si="2"/>
        <v>8.3366894262582952E-2</v>
      </c>
      <c r="Q8" s="37">
        <f t="shared" si="2"/>
        <v>0.28762148538760801</v>
      </c>
      <c r="R8" s="37">
        <f t="shared" si="2"/>
        <v>0.53578331256681588</v>
      </c>
      <c r="S8" s="37">
        <f t="shared" si="2"/>
        <v>0.7317940819621187</v>
      </c>
      <c r="T8" s="37">
        <f t="shared" si="2"/>
        <v>0.85539750785994384</v>
      </c>
      <c r="U8" s="37">
        <f t="shared" si="3"/>
        <v>0.92486292172282047</v>
      </c>
      <c r="V8" s="37">
        <f t="shared" si="3"/>
        <v>0.96169426969330529</v>
      </c>
      <c r="W8" s="37">
        <f t="shared" si="3"/>
        <v>0.98065918430770749</v>
      </c>
      <c r="X8" s="38">
        <f t="shared" si="3"/>
        <v>0.99028213996757497</v>
      </c>
      <c r="Z8" s="60"/>
      <c r="AA8" s="60"/>
    </row>
    <row r="9" spans="2:27" x14ac:dyDescent="0.3">
      <c r="B9" s="25"/>
      <c r="C9" s="31">
        <f t="shared" si="4"/>
        <v>250</v>
      </c>
      <c r="D9" s="36">
        <f t="shared" si="5"/>
        <v>5.5271478752604446E-76</v>
      </c>
      <c r="E9" s="37">
        <f t="shared" si="2"/>
        <v>2.049272734369337E-70</v>
      </c>
      <c r="F9" s="37">
        <f t="shared" si="2"/>
        <v>1.5201054783306748E-64</v>
      </c>
      <c r="G9" s="37">
        <f t="shared" si="2"/>
        <v>2.4421349301457854E-58</v>
      </c>
      <c r="H9" s="37">
        <f t="shared" si="2"/>
        <v>9.3326361850319373E-52</v>
      </c>
      <c r="I9" s="37">
        <f t="shared" si="2"/>
        <v>9.4882307076577512E-45</v>
      </c>
      <c r="J9" s="37">
        <f t="shared" si="2"/>
        <v>2.9375893190009996E-37</v>
      </c>
      <c r="K9" s="37">
        <f t="shared" si="2"/>
        <v>3.267096205861852E-29</v>
      </c>
      <c r="L9" s="37">
        <f t="shared" si="2"/>
        <v>1.6020958228848696E-20</v>
      </c>
      <c r="M9" s="37">
        <f t="shared" si="2"/>
        <v>4.4856843571031871E-11</v>
      </c>
      <c r="N9" s="56">
        <f t="shared" si="2"/>
        <v>5.0428405050986345E-6</v>
      </c>
      <c r="O9" s="37">
        <f t="shared" si="2"/>
        <v>2.0846524097253931E-3</v>
      </c>
      <c r="P9" s="60">
        <f t="shared" si="2"/>
        <v>4.4796288022291179E-2</v>
      </c>
      <c r="Q9" s="37">
        <f t="shared" si="2"/>
        <v>0.21063311768952356</v>
      </c>
      <c r="R9" s="37">
        <f t="shared" si="2"/>
        <v>0.45839141861260757</v>
      </c>
      <c r="S9" s="37">
        <f t="shared" si="2"/>
        <v>0.67684015502589023</v>
      </c>
      <c r="T9" s="37">
        <f t="shared" si="2"/>
        <v>0.82264028981067394</v>
      </c>
      <c r="U9" s="37">
        <f t="shared" si="3"/>
        <v>0.90697791244960679</v>
      </c>
      <c r="V9" s="37">
        <f t="shared" si="3"/>
        <v>0.95234934044865316</v>
      </c>
      <c r="W9" s="37">
        <f t="shared" si="3"/>
        <v>0.97588271340210742</v>
      </c>
      <c r="X9" s="38">
        <f t="shared" si="3"/>
        <v>0.98786746671184433</v>
      </c>
      <c r="Z9" s="60"/>
      <c r="AA9" s="60"/>
    </row>
    <row r="10" spans="2:27" x14ac:dyDescent="0.3">
      <c r="B10" s="25"/>
      <c r="C10" s="31">
        <f t="shared" si="4"/>
        <v>300</v>
      </c>
      <c r="D10" s="36">
        <f t="shared" si="5"/>
        <v>4.9090934652977266E-91</v>
      </c>
      <c r="E10" s="37">
        <f t="shared" si="2"/>
        <v>2.3654823621699906E-84</v>
      </c>
      <c r="F10" s="37">
        <f t="shared" si="2"/>
        <v>2.6196813543664108E-77</v>
      </c>
      <c r="G10" s="37">
        <f t="shared" si="2"/>
        <v>7.3337075353204678E-70</v>
      </c>
      <c r="H10" s="37">
        <f t="shared" si="2"/>
        <v>5.8077137562173152E-62</v>
      </c>
      <c r="I10" s="37">
        <f t="shared" si="2"/>
        <v>1.4880663064957115E-53</v>
      </c>
      <c r="J10" s="37">
        <f t="shared" si="2"/>
        <v>1.4507390342364166E-44</v>
      </c>
      <c r="K10" s="37">
        <f t="shared" si="2"/>
        <v>6.5613666663600868E-35</v>
      </c>
      <c r="L10" s="37">
        <f t="shared" si="2"/>
        <v>1.7604600970607997E-24</v>
      </c>
      <c r="M10" s="37">
        <f t="shared" si="2"/>
        <v>3.8211532219637231E-13</v>
      </c>
      <c r="N10" s="56">
        <f t="shared" si="2"/>
        <v>4.3975448657188327E-7</v>
      </c>
      <c r="O10" s="37">
        <f t="shared" si="2"/>
        <v>6.0651337496976209E-4</v>
      </c>
      <c r="P10" s="60">
        <f t="shared" si="2"/>
        <v>2.407079498794195E-2</v>
      </c>
      <c r="Q10" s="37">
        <f t="shared" si="2"/>
        <v>0.1542524203566337</v>
      </c>
      <c r="R10" s="37">
        <f t="shared" si="2"/>
        <v>0.39217849404646232</v>
      </c>
      <c r="S10" s="37">
        <f t="shared" si="2"/>
        <v>0.62601298199509803</v>
      </c>
      <c r="T10" s="37">
        <f t="shared" si="2"/>
        <v>0.7911375006374155</v>
      </c>
      <c r="U10" s="37">
        <f t="shared" si="3"/>
        <v>0.88943876368089536</v>
      </c>
      <c r="V10" s="37">
        <f t="shared" si="3"/>
        <v>0.94309521730042833</v>
      </c>
      <c r="W10" s="37">
        <f>1/(1+W$3)^$C10</f>
        <v>0.97112950712776502</v>
      </c>
      <c r="X10" s="38">
        <f t="shared" si="3"/>
        <v>0.98545868132048742</v>
      </c>
      <c r="Z10" s="60"/>
      <c r="AA10" s="60"/>
    </row>
    <row r="11" spans="2:27" ht="17.25" thickBot="1" x14ac:dyDescent="0.35">
      <c r="B11" s="27"/>
      <c r="C11" s="30">
        <v>350</v>
      </c>
      <c r="D11" s="39">
        <f t="shared" si="5"/>
        <v>4.3601508761683463E-106</v>
      </c>
      <c r="E11" s="40">
        <f t="shared" si="2"/>
        <v>2.7304841917292833E-98</v>
      </c>
      <c r="F11" s="40">
        <f t="shared" si="2"/>
        <v>4.5146409221230075E-90</v>
      </c>
      <c r="G11" s="40">
        <f t="shared" si="2"/>
        <v>2.2023052678094888E-81</v>
      </c>
      <c r="H11" s="40">
        <f t="shared" si="2"/>
        <v>3.6141491434384487E-72</v>
      </c>
      <c r="I11" s="40">
        <f t="shared" si="2"/>
        <v>2.3337768660501051E-62</v>
      </c>
      <c r="J11" s="40">
        <f t="shared" si="2"/>
        <v>7.1645268174277942E-52</v>
      </c>
      <c r="K11" s="40">
        <f t="shared" si="2"/>
        <v>1.3177307865369206E-40</v>
      </c>
      <c r="L11" s="40">
        <f t="shared" si="2"/>
        <v>1.9344783932852424E-28</v>
      </c>
      <c r="M11" s="40">
        <f t="shared" si="2"/>
        <v>3.2550689668126959E-15</v>
      </c>
      <c r="N11" s="57">
        <f t="shared" si="2"/>
        <v>3.8348230181893927E-8</v>
      </c>
      <c r="O11" s="40">
        <f t="shared" si="2"/>
        <v>1.7646034048701109E-4</v>
      </c>
      <c r="P11" s="74">
        <f t="shared" si="2"/>
        <v>1.2934178185996419E-2</v>
      </c>
      <c r="Q11" s="40">
        <f t="shared" si="2"/>
        <v>0.11296328633824836</v>
      </c>
      <c r="R11" s="40">
        <f t="shared" si="2"/>
        <v>0.3355297785854337</v>
      </c>
      <c r="S11" s="40">
        <f t="shared" si="2"/>
        <v>0.57900266512911669</v>
      </c>
      <c r="T11" s="40">
        <f t="shared" si="2"/>
        <v>0.76084110232294055</v>
      </c>
      <c r="U11" s="40">
        <f t="shared" si="3"/>
        <v>0.87223878716247638</v>
      </c>
      <c r="V11" s="40">
        <f t="shared" si="3"/>
        <v>0.93393101787200417</v>
      </c>
      <c r="W11" s="40">
        <f t="shared" si="3"/>
        <v>0.96639945217025192</v>
      </c>
      <c r="X11" s="41">
        <f t="shared" si="3"/>
        <v>0.9830557694367188</v>
      </c>
      <c r="Z11" s="60"/>
      <c r="AA11" s="60"/>
    </row>
    <row r="12" spans="2:27" ht="17.25" thickBot="1" x14ac:dyDescent="0.35">
      <c r="C12" t="s">
        <v>75</v>
      </c>
      <c r="D12">
        <f t="shared" ref="D12:X12" si="6">LN(D14)</f>
        <v>0</v>
      </c>
      <c r="E12">
        <f t="shared" si="6"/>
        <v>-0.10536051565782628</v>
      </c>
      <c r="F12">
        <f t="shared" si="6"/>
        <v>-0.22314355131420971</v>
      </c>
      <c r="G12">
        <f t="shared" si="6"/>
        <v>-0.35667494393873228</v>
      </c>
      <c r="H12">
        <f t="shared" si="6"/>
        <v>-0.5108256237659905</v>
      </c>
      <c r="I12">
        <f t="shared" si="6"/>
        <v>-0.69314718055994506</v>
      </c>
      <c r="J12">
        <f t="shared" si="6"/>
        <v>-0.91629073187415477</v>
      </c>
      <c r="K12">
        <f t="shared" si="6"/>
        <v>-1.2039728043259355</v>
      </c>
      <c r="L12">
        <f t="shared" si="6"/>
        <v>-1.6094379124340996</v>
      </c>
      <c r="M12">
        <f t="shared" si="6"/>
        <v>-2.3025850929940441</v>
      </c>
      <c r="N12">
        <f t="shared" si="6"/>
        <v>-2.9957322735539909</v>
      </c>
      <c r="O12">
        <f t="shared" si="6"/>
        <v>-3.6888794541139363</v>
      </c>
      <c r="P12" s="75">
        <f t="shared" si="6"/>
        <v>-4.3820266346738812</v>
      </c>
      <c r="Q12">
        <f t="shared" si="6"/>
        <v>-5.0751738152338266</v>
      </c>
      <c r="R12">
        <f t="shared" si="6"/>
        <v>-5.768320995793772</v>
      </c>
      <c r="S12">
        <f t="shared" si="6"/>
        <v>-6.4614681763537174</v>
      </c>
      <c r="T12">
        <f t="shared" si="6"/>
        <v>-7.1546153569136628</v>
      </c>
      <c r="U12">
        <f t="shared" si="6"/>
        <v>-7.8477625374736082</v>
      </c>
      <c r="V12">
        <f t="shared" si="6"/>
        <v>-8.5409097180335536</v>
      </c>
      <c r="W12">
        <f t="shared" si="6"/>
        <v>-9.234056898593499</v>
      </c>
      <c r="X12">
        <f t="shared" si="6"/>
        <v>-9.9272040791534444</v>
      </c>
    </row>
    <row r="13" spans="2:27" x14ac:dyDescent="0.3">
      <c r="B13" s="65" t="s">
        <v>77</v>
      </c>
      <c r="C13" s="66"/>
      <c r="D13" s="23" t="s">
        <v>88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76"/>
      <c r="Q13" s="29"/>
      <c r="R13" s="29"/>
      <c r="S13" s="29"/>
      <c r="T13" s="29"/>
      <c r="U13" s="29"/>
      <c r="V13" s="29"/>
      <c r="W13" s="29"/>
      <c r="X13" s="24"/>
    </row>
    <row r="14" spans="2:27" ht="17.25" thickBot="1" x14ac:dyDescent="0.35">
      <c r="B14" s="67"/>
      <c r="C14" s="68"/>
      <c r="D14" s="27">
        <v>1</v>
      </c>
      <c r="E14" s="30">
        <f t="shared" ref="E14:M14" si="7">D14-0.1</f>
        <v>0.9</v>
      </c>
      <c r="F14" s="30">
        <f t="shared" si="7"/>
        <v>0.8</v>
      </c>
      <c r="G14" s="30">
        <f t="shared" si="7"/>
        <v>0.70000000000000007</v>
      </c>
      <c r="H14" s="30">
        <f t="shared" si="7"/>
        <v>0.60000000000000009</v>
      </c>
      <c r="I14" s="30">
        <f t="shared" si="7"/>
        <v>0.50000000000000011</v>
      </c>
      <c r="J14" s="30">
        <f t="shared" si="7"/>
        <v>0.40000000000000013</v>
      </c>
      <c r="K14" s="30">
        <f t="shared" si="7"/>
        <v>0.30000000000000016</v>
      </c>
      <c r="L14" s="30">
        <f t="shared" si="7"/>
        <v>0.20000000000000015</v>
      </c>
      <c r="M14" s="30">
        <f t="shared" si="7"/>
        <v>0.10000000000000014</v>
      </c>
      <c r="N14" s="30">
        <v>0.05</v>
      </c>
      <c r="O14" s="30">
        <v>2.5000000000000001E-2</v>
      </c>
      <c r="P14" s="32">
        <v>1.2500000000000001E-2</v>
      </c>
      <c r="Q14" s="30">
        <v>6.2500000000000003E-3</v>
      </c>
      <c r="R14" s="30">
        <f t="shared" ref="R14:X14" si="8">Q14/2</f>
        <v>3.1250000000000002E-3</v>
      </c>
      <c r="S14" s="30">
        <f t="shared" si="8"/>
        <v>1.5625000000000001E-3</v>
      </c>
      <c r="T14" s="30">
        <f t="shared" si="8"/>
        <v>7.8125000000000004E-4</v>
      </c>
      <c r="U14" s="30">
        <f t="shared" si="8"/>
        <v>3.9062500000000002E-4</v>
      </c>
      <c r="V14" s="30">
        <f t="shared" si="8"/>
        <v>1.9531250000000001E-4</v>
      </c>
      <c r="W14" s="30">
        <f t="shared" si="8"/>
        <v>9.7656250000000005E-5</v>
      </c>
      <c r="X14" s="28">
        <f t="shared" si="8"/>
        <v>4.8828125000000003E-5</v>
      </c>
    </row>
    <row r="15" spans="2:27" x14ac:dyDescent="0.3">
      <c r="B15" s="23" t="s">
        <v>76</v>
      </c>
      <c r="C15" s="24">
        <v>0</v>
      </c>
      <c r="D15" s="42">
        <f t="shared" ref="D15:S22" si="9">1/(1+D$14*$C15)</f>
        <v>1</v>
      </c>
      <c r="E15" s="43">
        <f t="shared" si="9"/>
        <v>1</v>
      </c>
      <c r="F15" s="43">
        <f t="shared" si="9"/>
        <v>1</v>
      </c>
      <c r="G15" s="43">
        <f t="shared" si="9"/>
        <v>1</v>
      </c>
      <c r="H15" s="43">
        <f t="shared" si="9"/>
        <v>1</v>
      </c>
      <c r="I15" s="43">
        <f t="shared" si="9"/>
        <v>1</v>
      </c>
      <c r="J15" s="43">
        <f t="shared" si="9"/>
        <v>1</v>
      </c>
      <c r="K15" s="43">
        <f t="shared" si="9"/>
        <v>1</v>
      </c>
      <c r="L15" s="43">
        <f t="shared" si="9"/>
        <v>1</v>
      </c>
      <c r="M15" s="43">
        <f t="shared" si="9"/>
        <v>1</v>
      </c>
      <c r="N15" s="44">
        <f t="shared" si="9"/>
        <v>1</v>
      </c>
      <c r="O15" s="43">
        <f t="shared" si="9"/>
        <v>1</v>
      </c>
      <c r="P15" s="77">
        <f>1/(1+P$14*$C15)</f>
        <v>1</v>
      </c>
      <c r="Q15" s="43">
        <f t="shared" si="9"/>
        <v>1</v>
      </c>
      <c r="R15" s="43">
        <f t="shared" si="9"/>
        <v>1</v>
      </c>
      <c r="S15" s="43">
        <f t="shared" si="9"/>
        <v>1</v>
      </c>
      <c r="T15" s="43">
        <f t="shared" ref="T15:AD22" si="10">1/(1+T$14*$C15)</f>
        <v>1</v>
      </c>
      <c r="U15" s="43">
        <f t="shared" si="10"/>
        <v>1</v>
      </c>
      <c r="V15" s="43">
        <f t="shared" si="10"/>
        <v>1</v>
      </c>
      <c r="W15" s="43">
        <f t="shared" si="10"/>
        <v>1</v>
      </c>
      <c r="X15" s="45">
        <f t="shared" si="10"/>
        <v>1</v>
      </c>
      <c r="Y15" s="31"/>
    </row>
    <row r="16" spans="2:27" x14ac:dyDescent="0.3">
      <c r="B16" s="25"/>
      <c r="C16" s="26">
        <f>C15+50</f>
        <v>50</v>
      </c>
      <c r="D16" s="46">
        <f t="shared" si="9"/>
        <v>1.9607843137254902E-2</v>
      </c>
      <c r="E16" s="47">
        <f t="shared" si="9"/>
        <v>2.1739130434782608E-2</v>
      </c>
      <c r="F16" s="47">
        <f t="shared" si="9"/>
        <v>2.4390243902439025E-2</v>
      </c>
      <c r="G16" s="47">
        <f t="shared" si="9"/>
        <v>2.7777777777777776E-2</v>
      </c>
      <c r="H16" s="47">
        <f t="shared" si="9"/>
        <v>3.2258064516129031E-2</v>
      </c>
      <c r="I16" s="47">
        <f t="shared" si="9"/>
        <v>3.846153846153845E-2</v>
      </c>
      <c r="J16" s="47">
        <f t="shared" si="9"/>
        <v>4.7619047619047603E-2</v>
      </c>
      <c r="K16" s="47">
        <f t="shared" si="9"/>
        <v>6.2499999999999972E-2</v>
      </c>
      <c r="L16" s="47">
        <f t="shared" si="9"/>
        <v>9.0909090909090856E-2</v>
      </c>
      <c r="M16" s="47">
        <f t="shared" si="9"/>
        <v>0.16666666666666646</v>
      </c>
      <c r="N16" s="48">
        <f t="shared" si="9"/>
        <v>0.2857142857142857</v>
      </c>
      <c r="O16" s="47">
        <f>1/(1+O$14*$C16)</f>
        <v>0.44444444444444442</v>
      </c>
      <c r="P16" s="59">
        <f>1/(1+P$14*$C16)</f>
        <v>0.61538461538461542</v>
      </c>
      <c r="Q16" s="47">
        <f t="shared" si="9"/>
        <v>0.76190476190476186</v>
      </c>
      <c r="R16" s="47">
        <f t="shared" si="9"/>
        <v>0.86486486486486491</v>
      </c>
      <c r="S16" s="47">
        <f t="shared" si="9"/>
        <v>0.92753623188405798</v>
      </c>
      <c r="T16" s="47">
        <f t="shared" si="10"/>
        <v>0.96240601503759393</v>
      </c>
      <c r="U16" s="47">
        <f t="shared" si="10"/>
        <v>0.98084291187739459</v>
      </c>
      <c r="V16" s="47">
        <f t="shared" si="10"/>
        <v>0.99032882011605416</v>
      </c>
      <c r="W16" s="47">
        <f t="shared" si="10"/>
        <v>0.99514091350826039</v>
      </c>
      <c r="X16" s="49">
        <f t="shared" si="10"/>
        <v>0.99756453969800296</v>
      </c>
      <c r="Y16" s="31"/>
      <c r="Z16" s="60"/>
    </row>
    <row r="17" spans="2:27" x14ac:dyDescent="0.3">
      <c r="B17" s="25"/>
      <c r="C17" s="26">
        <f t="shared" ref="C17:C22" si="11">C16+50</f>
        <v>100</v>
      </c>
      <c r="D17" s="46">
        <f t="shared" si="9"/>
        <v>9.9009900990099011E-3</v>
      </c>
      <c r="E17" s="47">
        <f t="shared" si="9"/>
        <v>1.098901098901099E-2</v>
      </c>
      <c r="F17" s="47">
        <f t="shared" si="9"/>
        <v>1.2345679012345678E-2</v>
      </c>
      <c r="G17" s="47">
        <f t="shared" si="9"/>
        <v>1.4084507042253521E-2</v>
      </c>
      <c r="H17" s="47">
        <f t="shared" si="9"/>
        <v>1.6393442622950817E-2</v>
      </c>
      <c r="I17" s="47">
        <f t="shared" si="9"/>
        <v>1.9607843137254898E-2</v>
      </c>
      <c r="J17" s="47">
        <f t="shared" si="9"/>
        <v>2.4390243902439015E-2</v>
      </c>
      <c r="K17" s="47">
        <f t="shared" si="9"/>
        <v>3.2258064516129017E-2</v>
      </c>
      <c r="L17" s="47">
        <f t="shared" si="9"/>
        <v>4.7619047619047589E-2</v>
      </c>
      <c r="M17" s="47">
        <f t="shared" si="9"/>
        <v>9.0909090909090787E-2</v>
      </c>
      <c r="N17" s="48">
        <f t="shared" si="9"/>
        <v>0.16666666666666666</v>
      </c>
      <c r="O17" s="47">
        <f t="shared" si="9"/>
        <v>0.2857142857142857</v>
      </c>
      <c r="P17" s="59">
        <f t="shared" si="9"/>
        <v>0.44444444444444442</v>
      </c>
      <c r="Q17" s="47">
        <f t="shared" si="9"/>
        <v>0.61538461538461542</v>
      </c>
      <c r="R17" s="47">
        <f t="shared" si="9"/>
        <v>0.76190476190476186</v>
      </c>
      <c r="S17" s="47">
        <f t="shared" si="9"/>
        <v>0.86486486486486491</v>
      </c>
      <c r="T17" s="47">
        <f t="shared" si="10"/>
        <v>0.92753623188405798</v>
      </c>
      <c r="U17" s="47">
        <f t="shared" si="10"/>
        <v>0.96240601503759393</v>
      </c>
      <c r="V17" s="47">
        <f t="shared" si="10"/>
        <v>0.98084291187739459</v>
      </c>
      <c r="W17" s="47">
        <f t="shared" si="10"/>
        <v>0.99032882011605416</v>
      </c>
      <c r="X17" s="49">
        <f t="shared" si="10"/>
        <v>0.99514091350826039</v>
      </c>
      <c r="Y17" s="31"/>
      <c r="Z17" s="60"/>
      <c r="AA17" s="60"/>
    </row>
    <row r="18" spans="2:27" x14ac:dyDescent="0.3">
      <c r="B18" s="25"/>
      <c r="C18" s="26">
        <f t="shared" si="11"/>
        <v>150</v>
      </c>
      <c r="D18" s="46">
        <f t="shared" si="9"/>
        <v>6.6225165562913907E-3</v>
      </c>
      <c r="E18" s="47">
        <f t="shared" si="9"/>
        <v>7.3529411764705881E-3</v>
      </c>
      <c r="F18" s="47">
        <f t="shared" si="9"/>
        <v>8.2644628099173556E-3</v>
      </c>
      <c r="G18" s="47">
        <f t="shared" si="9"/>
        <v>9.4339622641509413E-3</v>
      </c>
      <c r="H18" s="47">
        <f t="shared" si="9"/>
        <v>1.0989010989010988E-2</v>
      </c>
      <c r="I18" s="47">
        <f t="shared" si="9"/>
        <v>1.3157894736842103E-2</v>
      </c>
      <c r="J18" s="47">
        <f t="shared" si="9"/>
        <v>1.6393442622950814E-2</v>
      </c>
      <c r="K18" s="47">
        <f t="shared" si="9"/>
        <v>2.1739130434782598E-2</v>
      </c>
      <c r="L18" s="47">
        <f t="shared" si="9"/>
        <v>3.2258064516129011E-2</v>
      </c>
      <c r="M18" s="47">
        <f t="shared" si="9"/>
        <v>6.2499999999999917E-2</v>
      </c>
      <c r="N18" s="48">
        <f t="shared" si="9"/>
        <v>0.11764705882352941</v>
      </c>
      <c r="O18" s="47">
        <f t="shared" si="9"/>
        <v>0.21052631578947367</v>
      </c>
      <c r="P18" s="59">
        <f t="shared" si="9"/>
        <v>0.34782608695652173</v>
      </c>
      <c r="Q18" s="47">
        <f t="shared" si="9"/>
        <v>0.5161290322580645</v>
      </c>
      <c r="R18" s="47">
        <f t="shared" si="9"/>
        <v>0.68085106382978722</v>
      </c>
      <c r="S18" s="47">
        <f t="shared" si="9"/>
        <v>0.810126582278481</v>
      </c>
      <c r="T18" s="47">
        <f t="shared" si="10"/>
        <v>0.8951048951048951</v>
      </c>
      <c r="U18" s="47">
        <f t="shared" si="10"/>
        <v>0.94464944649446492</v>
      </c>
      <c r="V18" s="47">
        <f t="shared" si="10"/>
        <v>0.97153700189753323</v>
      </c>
      <c r="W18" s="47">
        <f t="shared" si="10"/>
        <v>0.98556304138594808</v>
      </c>
      <c r="X18" s="49">
        <f t="shared" si="10"/>
        <v>0.99272903538536117</v>
      </c>
      <c r="Y18" s="31"/>
      <c r="Z18" s="60"/>
      <c r="AA18" s="60"/>
    </row>
    <row r="19" spans="2:27" x14ac:dyDescent="0.3">
      <c r="B19" s="25"/>
      <c r="C19" s="26">
        <f t="shared" si="11"/>
        <v>200</v>
      </c>
      <c r="D19" s="46">
        <f t="shared" si="9"/>
        <v>4.9751243781094526E-3</v>
      </c>
      <c r="E19" s="47">
        <f t="shared" si="9"/>
        <v>5.5248618784530384E-3</v>
      </c>
      <c r="F19" s="47">
        <f t="shared" si="9"/>
        <v>6.2111801242236021E-3</v>
      </c>
      <c r="G19" s="47">
        <f t="shared" si="9"/>
        <v>7.0921985815602835E-3</v>
      </c>
      <c r="H19" s="47">
        <f t="shared" si="9"/>
        <v>8.2644628099173539E-3</v>
      </c>
      <c r="I19" s="47">
        <f t="shared" si="9"/>
        <v>9.9009900990098976E-3</v>
      </c>
      <c r="J19" s="47">
        <f t="shared" si="9"/>
        <v>1.2345679012345675E-2</v>
      </c>
      <c r="K19" s="47">
        <f t="shared" si="9"/>
        <v>1.6393442622950814E-2</v>
      </c>
      <c r="L19" s="47">
        <f t="shared" si="9"/>
        <v>2.4390243902439008E-2</v>
      </c>
      <c r="M19" s="47">
        <f t="shared" si="9"/>
        <v>4.7619047619047554E-2</v>
      </c>
      <c r="N19" s="48">
        <f t="shared" si="9"/>
        <v>9.0909090909090912E-2</v>
      </c>
      <c r="O19" s="47">
        <f t="shared" si="9"/>
        <v>0.16666666666666666</v>
      </c>
      <c r="P19" s="59">
        <f t="shared" si="9"/>
        <v>0.2857142857142857</v>
      </c>
      <c r="Q19" s="47">
        <f t="shared" si="9"/>
        <v>0.44444444444444442</v>
      </c>
      <c r="R19" s="47">
        <f t="shared" si="9"/>
        <v>0.61538461538461542</v>
      </c>
      <c r="S19" s="47">
        <f t="shared" si="9"/>
        <v>0.76190476190476186</v>
      </c>
      <c r="T19" s="47">
        <f t="shared" si="10"/>
        <v>0.86486486486486491</v>
      </c>
      <c r="U19" s="47">
        <f t="shared" si="10"/>
        <v>0.92753623188405798</v>
      </c>
      <c r="V19" s="47">
        <f t="shared" si="10"/>
        <v>0.96240601503759393</v>
      </c>
      <c r="W19" s="47">
        <f t="shared" si="10"/>
        <v>0.98084291187739459</v>
      </c>
      <c r="X19" s="49">
        <f t="shared" si="10"/>
        <v>0.99032882011605416</v>
      </c>
      <c r="Y19" s="31"/>
      <c r="Z19" s="60"/>
      <c r="AA19" s="60"/>
    </row>
    <row r="20" spans="2:27" x14ac:dyDescent="0.3">
      <c r="B20" s="25"/>
      <c r="C20" s="26">
        <f t="shared" si="11"/>
        <v>250</v>
      </c>
      <c r="D20" s="46">
        <f t="shared" si="9"/>
        <v>3.9840637450199202E-3</v>
      </c>
      <c r="E20" s="47">
        <f t="shared" si="9"/>
        <v>4.4247787610619468E-3</v>
      </c>
      <c r="F20" s="47">
        <f t="shared" si="9"/>
        <v>4.9751243781094526E-3</v>
      </c>
      <c r="G20" s="47">
        <f t="shared" si="9"/>
        <v>5.6818181818181811E-3</v>
      </c>
      <c r="H20" s="47">
        <f t="shared" si="9"/>
        <v>6.6225165562913899E-3</v>
      </c>
      <c r="I20" s="47">
        <f t="shared" si="9"/>
        <v>7.9365079365079343E-3</v>
      </c>
      <c r="J20" s="47">
        <f t="shared" si="9"/>
        <v>9.9009900990098976E-3</v>
      </c>
      <c r="K20" s="47">
        <f t="shared" si="9"/>
        <v>1.3157894736842098E-2</v>
      </c>
      <c r="L20" s="47">
        <f t="shared" si="9"/>
        <v>1.9607843137254888E-2</v>
      </c>
      <c r="M20" s="47">
        <f t="shared" si="9"/>
        <v>3.8461538461538408E-2</v>
      </c>
      <c r="N20" s="48">
        <f t="shared" si="9"/>
        <v>7.407407407407407E-2</v>
      </c>
      <c r="O20" s="47">
        <f t="shared" si="9"/>
        <v>0.13793103448275862</v>
      </c>
      <c r="P20" s="59">
        <f t="shared" si="9"/>
        <v>0.24242424242424243</v>
      </c>
      <c r="Q20" s="47">
        <f t="shared" si="9"/>
        <v>0.3902439024390244</v>
      </c>
      <c r="R20" s="47">
        <f t="shared" si="9"/>
        <v>0.56140350877192979</v>
      </c>
      <c r="S20" s="47">
        <f t="shared" si="9"/>
        <v>0.7191011235955056</v>
      </c>
      <c r="T20" s="47">
        <f t="shared" si="10"/>
        <v>0.83660130718954251</v>
      </c>
      <c r="U20" s="47">
        <f t="shared" si="10"/>
        <v>0.91103202846975084</v>
      </c>
      <c r="V20" s="47">
        <f t="shared" si="10"/>
        <v>0.95344506517690875</v>
      </c>
      <c r="W20" s="47">
        <f t="shared" si="10"/>
        <v>0.97616777883698758</v>
      </c>
      <c r="X20" s="49">
        <f t="shared" si="10"/>
        <v>0.98794018330921374</v>
      </c>
      <c r="Y20" s="31"/>
      <c r="Z20" s="60"/>
      <c r="AA20" s="60"/>
    </row>
    <row r="21" spans="2:27" x14ac:dyDescent="0.3">
      <c r="B21" s="25"/>
      <c r="C21" s="26">
        <f t="shared" si="11"/>
        <v>300</v>
      </c>
      <c r="D21" s="46">
        <f t="shared" si="9"/>
        <v>3.3222591362126247E-3</v>
      </c>
      <c r="E21" s="47">
        <f t="shared" si="9"/>
        <v>3.6900369003690036E-3</v>
      </c>
      <c r="F21" s="47">
        <f t="shared" si="9"/>
        <v>4.1493775933609959E-3</v>
      </c>
      <c r="G21" s="47">
        <f t="shared" si="9"/>
        <v>4.7393364928909948E-3</v>
      </c>
      <c r="H21" s="47">
        <f t="shared" si="9"/>
        <v>5.5248618784530376E-3</v>
      </c>
      <c r="I21" s="47">
        <f t="shared" si="9"/>
        <v>6.6225165562913899E-3</v>
      </c>
      <c r="J21" s="47">
        <f t="shared" si="9"/>
        <v>8.2644628099173521E-3</v>
      </c>
      <c r="K21" s="47">
        <f t="shared" si="9"/>
        <v>1.0989010989010985E-2</v>
      </c>
      <c r="L21" s="47">
        <f t="shared" si="9"/>
        <v>1.6393442622950807E-2</v>
      </c>
      <c r="M21" s="47">
        <f t="shared" si="9"/>
        <v>3.225806451612899E-2</v>
      </c>
      <c r="N21" s="48">
        <f t="shared" si="9"/>
        <v>6.25E-2</v>
      </c>
      <c r="O21" s="47">
        <f t="shared" si="9"/>
        <v>0.11764705882352941</v>
      </c>
      <c r="P21" s="59">
        <f t="shared" si="9"/>
        <v>0.21052631578947367</v>
      </c>
      <c r="Q21" s="47">
        <f t="shared" si="9"/>
        <v>0.34782608695652173</v>
      </c>
      <c r="R21" s="47">
        <f t="shared" si="9"/>
        <v>0.5161290322580645</v>
      </c>
      <c r="S21" s="47">
        <f t="shared" si="9"/>
        <v>0.68085106382978722</v>
      </c>
      <c r="T21" s="47">
        <f t="shared" si="10"/>
        <v>0.810126582278481</v>
      </c>
      <c r="U21" s="47">
        <f t="shared" si="10"/>
        <v>0.8951048951048951</v>
      </c>
      <c r="V21" s="47">
        <f t="shared" si="10"/>
        <v>0.94464944649446492</v>
      </c>
      <c r="W21" s="47">
        <f t="shared" si="10"/>
        <v>0.97153700189753323</v>
      </c>
      <c r="X21" s="49">
        <f t="shared" si="10"/>
        <v>0.98556304138594808</v>
      </c>
      <c r="Y21" s="31"/>
      <c r="Z21" s="60"/>
      <c r="AA21" s="60"/>
    </row>
    <row r="22" spans="2:27" ht="17.25" thickBot="1" x14ac:dyDescent="0.35">
      <c r="B22" s="27"/>
      <c r="C22" s="28">
        <f t="shared" si="11"/>
        <v>350</v>
      </c>
      <c r="D22" s="50">
        <f t="shared" si="9"/>
        <v>2.8490028490028491E-3</v>
      </c>
      <c r="E22" s="51">
        <f t="shared" si="9"/>
        <v>3.1645569620253164E-3</v>
      </c>
      <c r="F22" s="51">
        <f t="shared" si="9"/>
        <v>3.5587188612099642E-3</v>
      </c>
      <c r="G22" s="51">
        <f t="shared" si="9"/>
        <v>4.0650406504065036E-3</v>
      </c>
      <c r="H22" s="51">
        <f t="shared" si="9"/>
        <v>4.7393364928909948E-3</v>
      </c>
      <c r="I22" s="51">
        <f t="shared" si="9"/>
        <v>5.6818181818181811E-3</v>
      </c>
      <c r="J22" s="51">
        <f t="shared" si="9"/>
        <v>7.0921985815602809E-3</v>
      </c>
      <c r="K22" s="51">
        <f t="shared" si="9"/>
        <v>9.4339622641509378E-3</v>
      </c>
      <c r="L22" s="51">
        <f t="shared" si="9"/>
        <v>1.4084507042253509E-2</v>
      </c>
      <c r="M22" s="51">
        <f t="shared" si="9"/>
        <v>2.7777777777777738E-2</v>
      </c>
      <c r="N22" s="52">
        <f t="shared" si="9"/>
        <v>5.4054054054054057E-2</v>
      </c>
      <c r="O22" s="51">
        <f t="shared" si="9"/>
        <v>0.10256410256410256</v>
      </c>
      <c r="P22" s="78">
        <f t="shared" si="9"/>
        <v>0.18604651162790697</v>
      </c>
      <c r="Q22" s="51">
        <f t="shared" si="9"/>
        <v>0.31372549019607843</v>
      </c>
      <c r="R22" s="51">
        <f t="shared" si="9"/>
        <v>0.47761194029850745</v>
      </c>
      <c r="S22" s="51">
        <f t="shared" si="9"/>
        <v>0.64646464646464652</v>
      </c>
      <c r="T22" s="51">
        <f t="shared" si="10"/>
        <v>0.78527607361963192</v>
      </c>
      <c r="U22" s="51">
        <f t="shared" si="10"/>
        <v>0.8797250859106529</v>
      </c>
      <c r="V22" s="51">
        <f t="shared" si="10"/>
        <v>0.93601462522851919</v>
      </c>
      <c r="W22" s="51">
        <f t="shared" si="10"/>
        <v>0.96694995278564688</v>
      </c>
      <c r="X22" s="53">
        <f t="shared" si="10"/>
        <v>0.98319731156985113</v>
      </c>
      <c r="Y22" s="31"/>
      <c r="Z22" s="60"/>
      <c r="AA22" s="60"/>
    </row>
    <row r="24" spans="2:27" ht="17.25" thickBot="1" x14ac:dyDescent="0.35">
      <c r="B24" s="31"/>
      <c r="C24" s="31" t="s">
        <v>86</v>
      </c>
      <c r="D24" s="31"/>
      <c r="E24" t="s">
        <v>87</v>
      </c>
      <c r="H24" s="31"/>
      <c r="I24" s="31" t="s">
        <v>85</v>
      </c>
      <c r="J24" s="31"/>
      <c r="U24" t="s">
        <v>89</v>
      </c>
      <c r="V24">
        <f>EXP(-4.5)</f>
        <v>1.1108996538242306E-2</v>
      </c>
      <c r="X24" s="32"/>
    </row>
    <row r="25" spans="2:27" x14ac:dyDescent="0.3">
      <c r="B25" s="31" t="s">
        <v>81</v>
      </c>
      <c r="C25" s="31" t="s">
        <v>80</v>
      </c>
      <c r="D25" s="31" t="s">
        <v>79</v>
      </c>
      <c r="E25" s="31" t="s">
        <v>80</v>
      </c>
      <c r="F25" s="31" t="s">
        <v>79</v>
      </c>
      <c r="H25" s="31" t="s">
        <v>81</v>
      </c>
      <c r="I25" s="31" t="s">
        <v>80</v>
      </c>
      <c r="J25" s="31" t="s">
        <v>79</v>
      </c>
      <c r="K25" s="54"/>
      <c r="R25" t="s">
        <v>82</v>
      </c>
      <c r="S25" s="23" t="s">
        <v>76</v>
      </c>
      <c r="T25" s="29" t="s">
        <v>84</v>
      </c>
      <c r="U25" s="35"/>
      <c r="V25" s="33"/>
      <c r="W25" s="29" t="s">
        <v>84</v>
      </c>
      <c r="X25" s="24" t="s">
        <v>76</v>
      </c>
    </row>
    <row r="26" spans="2:27" x14ac:dyDescent="0.3">
      <c r="B26" s="31">
        <v>0</v>
      </c>
      <c r="C26" s="58">
        <f t="shared" ref="C26:C33" si="12">N4</f>
        <v>1</v>
      </c>
      <c r="D26" s="48">
        <f t="shared" ref="D26:D33" si="13">N15</f>
        <v>1</v>
      </c>
      <c r="E26">
        <v>1</v>
      </c>
      <c r="F26">
        <v>1</v>
      </c>
      <c r="H26" s="31">
        <v>0</v>
      </c>
      <c r="I26" s="59">
        <v>1</v>
      </c>
      <c r="J26" s="59">
        <v>1</v>
      </c>
      <c r="K26" s="54"/>
      <c r="R26">
        <v>0</v>
      </c>
      <c r="S26" s="25">
        <v>200</v>
      </c>
      <c r="T26" s="47">
        <f>D30</f>
        <v>9.0909090909090912E-2</v>
      </c>
      <c r="U26" s="38">
        <f>U30*T26</f>
        <v>4.5454545454545459</v>
      </c>
      <c r="V26" s="36">
        <f>V33*W26</f>
        <v>5.4054054054054053</v>
      </c>
      <c r="W26" s="47">
        <f>D33</f>
        <v>5.4054054054054057E-2</v>
      </c>
      <c r="X26" s="26">
        <v>350</v>
      </c>
    </row>
    <row r="27" spans="2:27" x14ac:dyDescent="0.3">
      <c r="B27" s="31">
        <f>B26+50</f>
        <v>50</v>
      </c>
      <c r="C27" s="58">
        <f t="shared" si="12"/>
        <v>8.7203726972380588E-2</v>
      </c>
      <c r="D27" s="48">
        <f t="shared" si="13"/>
        <v>0.2857142857142857</v>
      </c>
      <c r="E27" s="54">
        <v>0.54</v>
      </c>
      <c r="F27" s="54">
        <f>D27/D26</f>
        <v>0.2857142857142857</v>
      </c>
      <c r="G27" s="54"/>
      <c r="H27" s="31">
        <v>50</v>
      </c>
      <c r="I27" s="59">
        <f>I26-I26*$C$27</f>
        <v>0.91279627302761945</v>
      </c>
      <c r="J27" s="59">
        <f>J26-J26*D27</f>
        <v>0.7142857142857143</v>
      </c>
      <c r="K27" s="54"/>
      <c r="N27" s="54"/>
      <c r="O27" s="54"/>
      <c r="R27">
        <v>50</v>
      </c>
      <c r="S27" s="25">
        <v>150</v>
      </c>
      <c r="T27" s="47">
        <f>D29</f>
        <v>0.11764705882352941</v>
      </c>
      <c r="U27" s="38">
        <f>U30*T27</f>
        <v>5.8823529411764701</v>
      </c>
      <c r="V27" s="36">
        <f>V33*W27</f>
        <v>6.25</v>
      </c>
      <c r="W27" s="47">
        <f>D32</f>
        <v>6.25E-2</v>
      </c>
      <c r="X27" s="26">
        <v>300</v>
      </c>
    </row>
    <row r="28" spans="2:27" x14ac:dyDescent="0.3">
      <c r="B28" s="31">
        <f t="shared" ref="B28:B33" si="14">B27+50</f>
        <v>100</v>
      </c>
      <c r="C28" s="58">
        <f t="shared" si="12"/>
        <v>7.6044899978735007E-3</v>
      </c>
      <c r="D28" s="48">
        <f t="shared" si="13"/>
        <v>0.16666666666666666</v>
      </c>
      <c r="E28" s="54">
        <v>0.54</v>
      </c>
      <c r="F28" s="54">
        <f>D28/D27</f>
        <v>0.58333333333333337</v>
      </c>
      <c r="G28" s="54"/>
      <c r="H28" s="31">
        <v>100</v>
      </c>
      <c r="I28" s="59">
        <f>I27-I27*$C$27</f>
        <v>0.83319703605311235</v>
      </c>
      <c r="J28" s="59">
        <f>J27-J27*D28</f>
        <v>0.59523809523809523</v>
      </c>
      <c r="K28" s="54"/>
      <c r="N28" s="54"/>
      <c r="O28" s="54"/>
      <c r="R28">
        <v>100</v>
      </c>
      <c r="S28" s="25">
        <v>100</v>
      </c>
      <c r="T28" s="47">
        <f>D28</f>
        <v>0.16666666666666666</v>
      </c>
      <c r="U28" s="38">
        <f>U30*T28</f>
        <v>8.3333333333333321</v>
      </c>
      <c r="V28" s="36">
        <f>V33*W28</f>
        <v>7.4074074074074066</v>
      </c>
      <c r="W28" s="47">
        <f>D31</f>
        <v>7.407407407407407E-2</v>
      </c>
      <c r="X28" s="26">
        <v>250</v>
      </c>
    </row>
    <row r="29" spans="2:27" x14ac:dyDescent="0.3">
      <c r="B29" s="31">
        <f t="shared" si="14"/>
        <v>150</v>
      </c>
      <c r="C29" s="58">
        <f t="shared" si="12"/>
        <v>6.6313986953875977E-4</v>
      </c>
      <c r="D29" s="48">
        <f t="shared" si="13"/>
        <v>0.11764705882352941</v>
      </c>
      <c r="E29" s="54">
        <v>0.54</v>
      </c>
      <c r="F29" s="54">
        <f t="shared" ref="F29:F33" si="15">D29/D28</f>
        <v>0.70588235294117652</v>
      </c>
      <c r="G29" s="54"/>
      <c r="H29" s="31">
        <v>150</v>
      </c>
      <c r="I29" s="59">
        <f t="shared" ref="I29:I34" si="16">I28-I28*$C$27</f>
        <v>0.76053914920693999</v>
      </c>
      <c r="J29" s="59">
        <f>J28-J28*D29</f>
        <v>0.52521008403361347</v>
      </c>
      <c r="K29" s="54"/>
      <c r="N29" s="54"/>
      <c r="O29" s="54"/>
      <c r="R29">
        <v>150</v>
      </c>
      <c r="S29" s="25">
        <v>50</v>
      </c>
      <c r="T29" s="47">
        <f>D27</f>
        <v>0.2857142857142857</v>
      </c>
      <c r="U29" s="38">
        <f>U30*T29</f>
        <v>14.285714285714285</v>
      </c>
      <c r="V29" s="36">
        <f>V33*W29</f>
        <v>9.0909090909090917</v>
      </c>
      <c r="W29" s="47">
        <f>D30</f>
        <v>9.0909090909090912E-2</v>
      </c>
      <c r="X29" s="26">
        <v>200</v>
      </c>
    </row>
    <row r="30" spans="2:27" x14ac:dyDescent="0.3">
      <c r="B30" s="31">
        <f t="shared" si="14"/>
        <v>200</v>
      </c>
      <c r="C30" s="58">
        <f t="shared" si="12"/>
        <v>5.7828268127758084E-5</v>
      </c>
      <c r="D30" s="48">
        <f t="shared" si="13"/>
        <v>9.0909090909090912E-2</v>
      </c>
      <c r="E30" s="54">
        <v>0.54</v>
      </c>
      <c r="F30" s="54">
        <f t="shared" si="15"/>
        <v>0.77272727272727271</v>
      </c>
      <c r="G30" s="54"/>
      <c r="H30" s="31">
        <v>200</v>
      </c>
      <c r="I30" s="59">
        <f t="shared" si="16"/>
        <v>0.6942173008876914</v>
      </c>
      <c r="J30" s="59">
        <f>J29-J29*D30</f>
        <v>0.47746371275783039</v>
      </c>
      <c r="K30" s="54"/>
      <c r="N30" s="54"/>
      <c r="O30" s="54"/>
      <c r="R30">
        <v>200</v>
      </c>
      <c r="S30" s="25">
        <v>0</v>
      </c>
      <c r="T30" s="47">
        <f>P15</f>
        <v>1</v>
      </c>
      <c r="U30" s="61">
        <v>50</v>
      </c>
      <c r="V30" s="36">
        <f>V33*W30</f>
        <v>11.76470588235294</v>
      </c>
      <c r="W30" s="47">
        <f>D29</f>
        <v>0.11764705882352941</v>
      </c>
      <c r="X30" s="26">
        <v>150</v>
      </c>
    </row>
    <row r="31" spans="2:27" x14ac:dyDescent="0.3">
      <c r="B31" s="31">
        <f t="shared" si="14"/>
        <v>250</v>
      </c>
      <c r="C31" s="58">
        <f t="shared" si="12"/>
        <v>5.0428405050986345E-6</v>
      </c>
      <c r="D31" s="48">
        <f t="shared" si="13"/>
        <v>7.407407407407407E-2</v>
      </c>
      <c r="E31" s="54">
        <v>0.54</v>
      </c>
      <c r="F31" s="54">
        <f t="shared" si="15"/>
        <v>0.81481481481481477</v>
      </c>
      <c r="G31" s="54"/>
      <c r="H31" s="31">
        <v>250</v>
      </c>
      <c r="I31" s="59">
        <f t="shared" si="16"/>
        <v>0.63367896492157816</v>
      </c>
      <c r="J31" s="59">
        <f t="shared" ref="J31:J36" si="17">J30-J30*D31</f>
        <v>0.44209603033132444</v>
      </c>
      <c r="K31" s="54"/>
      <c r="N31" s="54"/>
      <c r="O31" s="54"/>
      <c r="R31">
        <v>250</v>
      </c>
      <c r="S31" s="25"/>
      <c r="T31" s="31"/>
      <c r="U31" s="38"/>
      <c r="V31" s="36">
        <f>V33*W31</f>
        <v>16.666666666666664</v>
      </c>
      <c r="W31" s="47">
        <f>D28</f>
        <v>0.16666666666666666</v>
      </c>
      <c r="X31" s="26">
        <v>100</v>
      </c>
    </row>
    <row r="32" spans="2:27" x14ac:dyDescent="0.3">
      <c r="B32" s="31">
        <f t="shared" si="14"/>
        <v>300</v>
      </c>
      <c r="C32" s="58">
        <f t="shared" si="12"/>
        <v>4.3975448657188327E-7</v>
      </c>
      <c r="D32" s="48">
        <f t="shared" si="13"/>
        <v>6.25E-2</v>
      </c>
      <c r="E32" s="54">
        <v>0.54</v>
      </c>
      <c r="F32" s="54">
        <f t="shared" si="15"/>
        <v>0.84375</v>
      </c>
      <c r="G32" s="54"/>
      <c r="H32" s="31">
        <v>300</v>
      </c>
      <c r="I32" s="59">
        <f t="shared" si="16"/>
        <v>0.57841979747641614</v>
      </c>
      <c r="J32" s="59">
        <f t="shared" si="17"/>
        <v>0.41446502843561667</v>
      </c>
      <c r="K32" s="54"/>
      <c r="N32" s="54"/>
      <c r="O32" s="54"/>
      <c r="R32">
        <v>300</v>
      </c>
      <c r="S32" s="25"/>
      <c r="T32" s="31"/>
      <c r="U32" s="38"/>
      <c r="V32" s="36">
        <f>V33*W32</f>
        <v>28.571428571428569</v>
      </c>
      <c r="W32" s="47">
        <f>D27</f>
        <v>0.2857142857142857</v>
      </c>
      <c r="X32" s="26">
        <v>50</v>
      </c>
    </row>
    <row r="33" spans="2:24" ht="17.25" thickBot="1" x14ac:dyDescent="0.35">
      <c r="B33" s="31">
        <f t="shared" si="14"/>
        <v>350</v>
      </c>
      <c r="C33" s="58">
        <f t="shared" si="12"/>
        <v>3.8348230181893927E-8</v>
      </c>
      <c r="D33" s="48">
        <f t="shared" si="13"/>
        <v>5.4054054054054057E-2</v>
      </c>
      <c r="E33" s="54">
        <v>0.54</v>
      </c>
      <c r="F33" s="54">
        <f t="shared" si="15"/>
        <v>0.86486486486486491</v>
      </c>
      <c r="G33" s="54"/>
      <c r="H33" s="31">
        <v>350</v>
      </c>
      <c r="I33" s="59">
        <f t="shared" si="16"/>
        <v>0.52797943538186309</v>
      </c>
      <c r="J33" s="59">
        <f t="shared" si="17"/>
        <v>0.3920615133850428</v>
      </c>
      <c r="N33" s="54"/>
      <c r="O33" s="54"/>
      <c r="R33">
        <v>350</v>
      </c>
      <c r="S33" s="27"/>
      <c r="T33" s="30"/>
      <c r="U33" s="41"/>
      <c r="V33" s="62">
        <v>100</v>
      </c>
      <c r="W33" s="51">
        <f>P15</f>
        <v>1</v>
      </c>
      <c r="X33" s="28">
        <v>0</v>
      </c>
    </row>
    <row r="35" spans="2:24" x14ac:dyDescent="0.3">
      <c r="C35" s="54"/>
    </row>
  </sheetData>
  <mergeCells count="2">
    <mergeCell ref="B2:C3"/>
    <mergeCell ref="B13:C14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BA775-0833-4146-8AF1-9311EE67A906}">
  <dimension ref="B1:AA35"/>
  <sheetViews>
    <sheetView tabSelected="1" workbookViewId="0">
      <selection activeCell="C28" sqref="C28"/>
    </sheetView>
  </sheetViews>
  <sheetFormatPr defaultRowHeight="16.5" x14ac:dyDescent="0.3"/>
  <cols>
    <col min="2" max="3" width="13.25" customWidth="1"/>
  </cols>
  <sheetData>
    <row r="1" spans="2:27" ht="17.25" thickBot="1" x14ac:dyDescent="0.35"/>
    <row r="2" spans="2:27" x14ac:dyDescent="0.3">
      <c r="B2" s="65" t="s">
        <v>78</v>
      </c>
      <c r="C2" s="66"/>
      <c r="D2" s="23" t="s">
        <v>88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4"/>
    </row>
    <row r="3" spans="2:27" ht="17.25" thickBot="1" x14ac:dyDescent="0.35">
      <c r="B3" s="67"/>
      <c r="C3" s="68"/>
      <c r="D3" s="25">
        <v>1</v>
      </c>
      <c r="E3" s="31">
        <f t="shared" ref="E3:M3" si="0">D3-0.1</f>
        <v>0.9</v>
      </c>
      <c r="F3" s="31">
        <f t="shared" si="0"/>
        <v>0.8</v>
      </c>
      <c r="G3" s="31">
        <f t="shared" si="0"/>
        <v>0.70000000000000007</v>
      </c>
      <c r="H3" s="31">
        <f t="shared" si="0"/>
        <v>0.60000000000000009</v>
      </c>
      <c r="I3" s="31">
        <f t="shared" si="0"/>
        <v>0.50000000000000011</v>
      </c>
      <c r="J3" s="31">
        <f t="shared" si="0"/>
        <v>0.40000000000000013</v>
      </c>
      <c r="K3" s="31">
        <f t="shared" si="0"/>
        <v>0.30000000000000016</v>
      </c>
      <c r="L3" s="31">
        <f t="shared" si="0"/>
        <v>0.20000000000000015</v>
      </c>
      <c r="M3" s="31">
        <f t="shared" si="0"/>
        <v>0.10000000000000014</v>
      </c>
      <c r="N3" s="31">
        <v>0.05</v>
      </c>
      <c r="O3" s="31">
        <v>2.5000000000000001E-2</v>
      </c>
      <c r="P3" s="31">
        <v>1.2500000000000001E-2</v>
      </c>
      <c r="Q3" s="31">
        <v>6.2500000000000003E-3</v>
      </c>
      <c r="R3" s="31">
        <f t="shared" ref="R3:X3" si="1">Q3/2</f>
        <v>3.1250000000000002E-3</v>
      </c>
      <c r="S3" s="31">
        <f t="shared" si="1"/>
        <v>1.5625000000000001E-3</v>
      </c>
      <c r="T3" s="31">
        <f t="shared" si="1"/>
        <v>7.8125000000000004E-4</v>
      </c>
      <c r="U3" s="31">
        <f t="shared" si="1"/>
        <v>3.9062500000000002E-4</v>
      </c>
      <c r="V3" s="31">
        <f t="shared" si="1"/>
        <v>1.9531250000000001E-4</v>
      </c>
      <c r="W3" s="31">
        <f t="shared" si="1"/>
        <v>9.7656250000000005E-5</v>
      </c>
      <c r="X3" s="26">
        <f t="shared" si="1"/>
        <v>4.8828125000000003E-5</v>
      </c>
    </row>
    <row r="4" spans="2:27" x14ac:dyDescent="0.3">
      <c r="B4" s="23" t="s">
        <v>76</v>
      </c>
      <c r="C4" s="29">
        <v>0</v>
      </c>
      <c r="D4" s="33">
        <f>1/(1+D$3)^$C4</f>
        <v>1</v>
      </c>
      <c r="E4" s="34">
        <f t="shared" ref="E4:T11" si="2">1/(1+E$3)^$C4</f>
        <v>1</v>
      </c>
      <c r="F4" s="34">
        <f t="shared" si="2"/>
        <v>1</v>
      </c>
      <c r="G4" s="34">
        <f t="shared" si="2"/>
        <v>1</v>
      </c>
      <c r="H4" s="34">
        <f t="shared" si="2"/>
        <v>1</v>
      </c>
      <c r="I4" s="34">
        <f t="shared" si="2"/>
        <v>1</v>
      </c>
      <c r="J4" s="34">
        <f t="shared" si="2"/>
        <v>1</v>
      </c>
      <c r="K4" s="34">
        <f t="shared" si="2"/>
        <v>1</v>
      </c>
      <c r="L4" s="34">
        <f t="shared" si="2"/>
        <v>1</v>
      </c>
      <c r="M4" s="34">
        <f t="shared" si="2"/>
        <v>1</v>
      </c>
      <c r="N4" s="73">
        <f t="shared" si="2"/>
        <v>1</v>
      </c>
      <c r="O4" s="34">
        <f t="shared" si="2"/>
        <v>1</v>
      </c>
      <c r="P4" s="73">
        <f>1/(1+P$3)^$C4</f>
        <v>1</v>
      </c>
      <c r="Q4" s="34">
        <f t="shared" si="2"/>
        <v>1</v>
      </c>
      <c r="R4" s="55">
        <f t="shared" si="2"/>
        <v>1</v>
      </c>
      <c r="S4" s="34">
        <f t="shared" si="2"/>
        <v>1</v>
      </c>
      <c r="T4" s="34">
        <f t="shared" si="2"/>
        <v>1</v>
      </c>
      <c r="U4" s="34">
        <f t="shared" ref="U4:X11" si="3">1/(1+U$3)^$C4</f>
        <v>1</v>
      </c>
      <c r="V4" s="34">
        <f t="shared" si="3"/>
        <v>1</v>
      </c>
      <c r="W4" s="34">
        <f t="shared" si="3"/>
        <v>1</v>
      </c>
      <c r="X4" s="35">
        <f t="shared" si="3"/>
        <v>1</v>
      </c>
    </row>
    <row r="5" spans="2:27" x14ac:dyDescent="0.3">
      <c r="B5" s="25"/>
      <c r="C5" s="31">
        <f t="shared" ref="C5:C10" si="4">C4+50</f>
        <v>50</v>
      </c>
      <c r="D5" s="36">
        <f t="shared" ref="D5:D11" si="5">1/(1+D$3)^$C5</f>
        <v>8.8817841970012523E-16</v>
      </c>
      <c r="E5" s="37">
        <f t="shared" si="2"/>
        <v>1.1543033401544601E-14</v>
      </c>
      <c r="F5" s="37">
        <f t="shared" si="2"/>
        <v>1.7233549853680227E-13</v>
      </c>
      <c r="G5" s="37">
        <f t="shared" si="2"/>
        <v>3.0029903117935733E-12</v>
      </c>
      <c r="H5" s="37">
        <f t="shared" si="2"/>
        <v>6.2230152778611086E-11</v>
      </c>
      <c r="I5" s="37">
        <f t="shared" si="2"/>
        <v>1.5683285454839587E-9</v>
      </c>
      <c r="J5" s="37">
        <f t="shared" si="2"/>
        <v>4.9385359105600809E-8</v>
      </c>
      <c r="K5" s="37">
        <f t="shared" si="2"/>
        <v>2.0083175556898589E-6</v>
      </c>
      <c r="L5" s="37">
        <f t="shared" si="2"/>
        <v>1.0988481911717153E-4</v>
      </c>
      <c r="M5" s="37">
        <f t="shared" si="2"/>
        <v>8.5185512795006111E-3</v>
      </c>
      <c r="N5" s="60">
        <f t="shared" si="2"/>
        <v>8.7203726972380588E-2</v>
      </c>
      <c r="O5" s="37">
        <f t="shared" si="2"/>
        <v>0.29094220798644155</v>
      </c>
      <c r="P5" s="60">
        <f>1/(1+P$3)^$C5</f>
        <v>0.53733905309216745</v>
      </c>
      <c r="Q5" s="37">
        <f t="shared" si="2"/>
        <v>0.73232748035379758</v>
      </c>
      <c r="R5" s="56">
        <f t="shared" si="2"/>
        <v>0.85555374320368183</v>
      </c>
      <c r="S5" s="37">
        <f t="shared" si="2"/>
        <v>0.92490520449566405</v>
      </c>
      <c r="T5" s="37">
        <f t="shared" si="2"/>
        <v>0.96170526831294756</v>
      </c>
      <c r="U5" s="37">
        <f t="shared" si="3"/>
        <v>0.98066198908709834</v>
      </c>
      <c r="V5" s="37">
        <f t="shared" si="3"/>
        <v>0.99028284815752043</v>
      </c>
      <c r="W5" s="37">
        <f t="shared" si="3"/>
        <v>0.99512932629191453</v>
      </c>
      <c r="X5" s="38">
        <f t="shared" si="3"/>
        <v>0.99756163101577322</v>
      </c>
      <c r="Z5" s="60"/>
      <c r="AA5" s="60"/>
    </row>
    <row r="6" spans="2:27" x14ac:dyDescent="0.3">
      <c r="B6" s="25"/>
      <c r="C6" s="31">
        <f t="shared" si="4"/>
        <v>100</v>
      </c>
      <c r="D6" s="36">
        <f t="shared" si="5"/>
        <v>7.8886090522101181E-31</v>
      </c>
      <c r="E6" s="37">
        <f t="shared" si="2"/>
        <v>1.3324162010917434E-28</v>
      </c>
      <c r="F6" s="37">
        <f t="shared" si="2"/>
        <v>2.9699524055928169E-26</v>
      </c>
      <c r="G6" s="37">
        <f t="shared" si="2"/>
        <v>9.0179508127260633E-24</v>
      </c>
      <c r="H6" s="37">
        <f t="shared" si="2"/>
        <v>3.8725919148492762E-21</v>
      </c>
      <c r="I6" s="37">
        <f t="shared" si="2"/>
        <v>2.4596544265798288E-18</v>
      </c>
      <c r="J6" s="37">
        <f t="shared" si="2"/>
        <v>2.4389136939891487E-15</v>
      </c>
      <c r="K6" s="37">
        <f t="shared" si="2"/>
        <v>4.0333394044920899E-12</v>
      </c>
      <c r="L6" s="37">
        <f t="shared" si="2"/>
        <v>1.2074673472413509E-8</v>
      </c>
      <c r="M6" s="37">
        <f t="shared" si="2"/>
        <v>7.2565715901481509E-5</v>
      </c>
      <c r="N6" s="60">
        <f t="shared" si="2"/>
        <v>7.6044899978735007E-3</v>
      </c>
      <c r="O6" s="37">
        <f t="shared" si="2"/>
        <v>8.4647368388025807E-2</v>
      </c>
      <c r="P6" s="60">
        <f>1/(1+P$3)^$C6</f>
        <v>0.28873325797798727</v>
      </c>
      <c r="Q6" s="37">
        <f t="shared" si="2"/>
        <v>0.53630353848134171</v>
      </c>
      <c r="R6" s="56">
        <f t="shared" si="2"/>
        <v>0.73197220750983139</v>
      </c>
      <c r="S6" s="37">
        <f t="shared" si="2"/>
        <v>0.85544963730316648</v>
      </c>
      <c r="T6" s="37">
        <f t="shared" si="2"/>
        <v>0.92487702310087883</v>
      </c>
      <c r="U6" s="37">
        <f t="shared" si="3"/>
        <v>0.96169793684026428</v>
      </c>
      <c r="V6" s="37">
        <f t="shared" si="3"/>
        <v>0.98066011935497077</v>
      </c>
      <c r="W6" s="37">
        <f t="shared" si="3"/>
        <v>0.99028237604620006</v>
      </c>
      <c r="X6" s="38">
        <f t="shared" si="3"/>
        <v>0.99512920767484991</v>
      </c>
      <c r="Z6" s="60"/>
      <c r="AA6" s="60"/>
    </row>
    <row r="7" spans="2:27" x14ac:dyDescent="0.3">
      <c r="B7" s="25"/>
      <c r="C7" s="31">
        <f t="shared" si="4"/>
        <v>150</v>
      </c>
      <c r="D7" s="36">
        <f t="shared" si="5"/>
        <v>7.0064923216240854E-46</v>
      </c>
      <c r="E7" s="37">
        <f t="shared" si="2"/>
        <v>1.5380124713961167E-42</v>
      </c>
      <c r="F7" s="37">
        <f t="shared" si="2"/>
        <v>5.1182822844841319E-39</v>
      </c>
      <c r="G7" s="37">
        <f t="shared" si="2"/>
        <v>2.708081892284734E-35</v>
      </c>
      <c r="H7" s="37">
        <f t="shared" si="2"/>
        <v>2.4099198651028455E-31</v>
      </c>
      <c r="I7" s="37">
        <f t="shared" si="2"/>
        <v>3.8575462492311239E-27</v>
      </c>
      <c r="J7" s="37">
        <f t="shared" si="2"/>
        <v>1.204466286052215E-22</v>
      </c>
      <c r="K7" s="37">
        <f t="shared" si="2"/>
        <v>8.1002263340971448E-18</v>
      </c>
      <c r="L7" s="37">
        <f t="shared" si="2"/>
        <v>1.3268233104150679E-12</v>
      </c>
      <c r="M7" s="37">
        <f t="shared" si="2"/>
        <v>6.1815477204044319E-7</v>
      </c>
      <c r="N7" s="60">
        <f t="shared" si="2"/>
        <v>6.6313986953875977E-4</v>
      </c>
      <c r="O7" s="37">
        <f t="shared" si="2"/>
        <v>2.4627492259053946E-2</v>
      </c>
      <c r="P7" s="60">
        <f t="shared" si="2"/>
        <v>0.15514765543810824</v>
      </c>
      <c r="Q7" s="37">
        <f t="shared" si="2"/>
        <v>0.39274981904086687</v>
      </c>
      <c r="R7" s="56">
        <f t="shared" si="2"/>
        <v>0.6262415620560986</v>
      </c>
      <c r="S7" s="37">
        <f t="shared" si="2"/>
        <v>0.79120982172562671</v>
      </c>
      <c r="T7" s="37">
        <f t="shared" si="2"/>
        <v>0.88945910565771136</v>
      </c>
      <c r="U7" s="37">
        <f t="shared" si="3"/>
        <v>0.94310061164273196</v>
      </c>
      <c r="V7" s="37">
        <f t="shared" si="3"/>
        <v>0.97113089606933456</v>
      </c>
      <c r="W7" s="37">
        <f t="shared" si="3"/>
        <v>0.98545903371361177</v>
      </c>
      <c r="X7" s="38">
        <f t="shared" si="3"/>
        <v>0.99270271547955746</v>
      </c>
      <c r="Z7" s="60"/>
      <c r="AA7" s="60"/>
    </row>
    <row r="8" spans="2:27" x14ac:dyDescent="0.3">
      <c r="B8" s="25"/>
      <c r="C8" s="31">
        <f t="shared" si="4"/>
        <v>200</v>
      </c>
      <c r="D8" s="36">
        <f t="shared" si="5"/>
        <v>6.2230152778611417E-61</v>
      </c>
      <c r="E8" s="37">
        <f t="shared" si="2"/>
        <v>1.7753329329317534E-56</v>
      </c>
      <c r="F8" s="37">
        <f t="shared" si="2"/>
        <v>8.8206172914865605E-52</v>
      </c>
      <c r="G8" s="37">
        <f t="shared" si="2"/>
        <v>8.1323436860746641E-47</v>
      </c>
      <c r="H8" s="37">
        <f t="shared" si="2"/>
        <v>1.4996968138955985E-41</v>
      </c>
      <c r="I8" s="37">
        <f t="shared" si="2"/>
        <v>6.0498998981937487E-36</v>
      </c>
      <c r="J8" s="37">
        <f t="shared" si="2"/>
        <v>5.948300006727795E-30</v>
      </c>
      <c r="K8" s="37">
        <f t="shared" si="2"/>
        <v>1.6267826751828605E-23</v>
      </c>
      <c r="L8" s="37">
        <f t="shared" si="2"/>
        <v>1.457977394654065E-16</v>
      </c>
      <c r="M8" s="37">
        <f t="shared" si="2"/>
        <v>5.2657831242945255E-9</v>
      </c>
      <c r="N8" s="60">
        <f t="shared" si="2"/>
        <v>5.7828268127758084E-5</v>
      </c>
      <c r="O8" s="37">
        <f t="shared" si="2"/>
        <v>7.1651769750181527E-3</v>
      </c>
      <c r="P8" s="60">
        <f t="shared" si="2"/>
        <v>8.3366894262582952E-2</v>
      </c>
      <c r="Q8" s="37">
        <f t="shared" si="2"/>
        <v>0.28762148538760801</v>
      </c>
      <c r="R8" s="56">
        <f t="shared" si="2"/>
        <v>0.53578331256681588</v>
      </c>
      <c r="S8" s="37">
        <f t="shared" si="2"/>
        <v>0.7317940819621187</v>
      </c>
      <c r="T8" s="37">
        <f t="shared" si="2"/>
        <v>0.85539750785994384</v>
      </c>
      <c r="U8" s="37">
        <f t="shared" si="3"/>
        <v>0.92486292172282047</v>
      </c>
      <c r="V8" s="37">
        <f t="shared" si="3"/>
        <v>0.96169426969330529</v>
      </c>
      <c r="W8" s="37">
        <f t="shared" si="3"/>
        <v>0.98065918430770749</v>
      </c>
      <c r="X8" s="38">
        <f t="shared" si="3"/>
        <v>0.99028213996757497</v>
      </c>
      <c r="Z8" s="60"/>
      <c r="AA8" s="60"/>
    </row>
    <row r="9" spans="2:27" x14ac:dyDescent="0.3">
      <c r="B9" s="25"/>
      <c r="C9" s="31">
        <f t="shared" si="4"/>
        <v>250</v>
      </c>
      <c r="D9" s="36">
        <f t="shared" si="5"/>
        <v>5.5271478752604446E-76</v>
      </c>
      <c r="E9" s="37">
        <f t="shared" si="2"/>
        <v>2.049272734369337E-70</v>
      </c>
      <c r="F9" s="37">
        <f t="shared" si="2"/>
        <v>1.5201054783306748E-64</v>
      </c>
      <c r="G9" s="37">
        <f t="shared" si="2"/>
        <v>2.4421349301457854E-58</v>
      </c>
      <c r="H9" s="37">
        <f t="shared" si="2"/>
        <v>9.3326361850319373E-52</v>
      </c>
      <c r="I9" s="37">
        <f t="shared" si="2"/>
        <v>9.4882307076577512E-45</v>
      </c>
      <c r="J9" s="37">
        <f t="shared" si="2"/>
        <v>2.9375893190009996E-37</v>
      </c>
      <c r="K9" s="37">
        <f t="shared" si="2"/>
        <v>3.267096205861852E-29</v>
      </c>
      <c r="L9" s="37">
        <f t="shared" si="2"/>
        <v>1.6020958228848696E-20</v>
      </c>
      <c r="M9" s="37">
        <f t="shared" si="2"/>
        <v>4.4856843571031871E-11</v>
      </c>
      <c r="N9" s="60">
        <f t="shared" si="2"/>
        <v>5.0428405050986345E-6</v>
      </c>
      <c r="O9" s="37">
        <f t="shared" si="2"/>
        <v>2.0846524097253931E-3</v>
      </c>
      <c r="P9" s="60">
        <f t="shared" si="2"/>
        <v>4.4796288022291179E-2</v>
      </c>
      <c r="Q9" s="37">
        <f t="shared" si="2"/>
        <v>0.21063311768952356</v>
      </c>
      <c r="R9" s="56">
        <f t="shared" si="2"/>
        <v>0.45839141861260757</v>
      </c>
      <c r="S9" s="37">
        <f t="shared" si="2"/>
        <v>0.67684015502589023</v>
      </c>
      <c r="T9" s="37">
        <f t="shared" si="2"/>
        <v>0.82264028981067394</v>
      </c>
      <c r="U9" s="37">
        <f t="shared" si="3"/>
        <v>0.90697791244960679</v>
      </c>
      <c r="V9" s="37">
        <f t="shared" si="3"/>
        <v>0.95234934044865316</v>
      </c>
      <c r="W9" s="37">
        <f t="shared" si="3"/>
        <v>0.97588271340210742</v>
      </c>
      <c r="X9" s="38">
        <f t="shared" si="3"/>
        <v>0.98786746671184433</v>
      </c>
      <c r="Z9" s="60"/>
      <c r="AA9" s="60"/>
    </row>
    <row r="10" spans="2:27" x14ac:dyDescent="0.3">
      <c r="B10" s="25"/>
      <c r="C10" s="31">
        <f t="shared" si="4"/>
        <v>300</v>
      </c>
      <c r="D10" s="36">
        <f t="shared" si="5"/>
        <v>4.9090934652977266E-91</v>
      </c>
      <c r="E10" s="37">
        <f t="shared" si="2"/>
        <v>2.3654823621699906E-84</v>
      </c>
      <c r="F10" s="37">
        <f t="shared" si="2"/>
        <v>2.6196813543664108E-77</v>
      </c>
      <c r="G10" s="37">
        <f t="shared" si="2"/>
        <v>7.3337075353204678E-70</v>
      </c>
      <c r="H10" s="37">
        <f t="shared" si="2"/>
        <v>5.8077137562173152E-62</v>
      </c>
      <c r="I10" s="37">
        <f t="shared" si="2"/>
        <v>1.4880663064957115E-53</v>
      </c>
      <c r="J10" s="37">
        <f t="shared" si="2"/>
        <v>1.4507390342364166E-44</v>
      </c>
      <c r="K10" s="37">
        <f t="shared" si="2"/>
        <v>6.5613666663600868E-35</v>
      </c>
      <c r="L10" s="37">
        <f t="shared" si="2"/>
        <v>1.7604600970607997E-24</v>
      </c>
      <c r="M10" s="37">
        <f t="shared" si="2"/>
        <v>3.8211532219637231E-13</v>
      </c>
      <c r="N10" s="60">
        <f t="shared" si="2"/>
        <v>4.3975448657188327E-7</v>
      </c>
      <c r="O10" s="37">
        <f t="shared" si="2"/>
        <v>6.0651337496976209E-4</v>
      </c>
      <c r="P10" s="60">
        <f t="shared" si="2"/>
        <v>2.407079498794195E-2</v>
      </c>
      <c r="Q10" s="37">
        <f t="shared" si="2"/>
        <v>0.1542524203566337</v>
      </c>
      <c r="R10" s="56">
        <f t="shared" si="2"/>
        <v>0.39217849404646232</v>
      </c>
      <c r="S10" s="37">
        <f t="shared" si="2"/>
        <v>0.62601298199509803</v>
      </c>
      <c r="T10" s="37">
        <f t="shared" si="2"/>
        <v>0.7911375006374155</v>
      </c>
      <c r="U10" s="37">
        <f t="shared" si="3"/>
        <v>0.88943876368089536</v>
      </c>
      <c r="V10" s="37">
        <f t="shared" si="3"/>
        <v>0.94309521730042833</v>
      </c>
      <c r="W10" s="37">
        <f>1/(1+W$3)^$C10</f>
        <v>0.97112950712776502</v>
      </c>
      <c r="X10" s="38">
        <f t="shared" si="3"/>
        <v>0.98545868132048742</v>
      </c>
      <c r="Z10" s="60"/>
      <c r="AA10" s="60"/>
    </row>
    <row r="11" spans="2:27" ht="17.25" thickBot="1" x14ac:dyDescent="0.35">
      <c r="B11" s="27"/>
      <c r="C11" s="30">
        <v>350</v>
      </c>
      <c r="D11" s="39">
        <f t="shared" si="5"/>
        <v>4.3601508761683463E-106</v>
      </c>
      <c r="E11" s="40">
        <f t="shared" si="2"/>
        <v>2.7304841917292833E-98</v>
      </c>
      <c r="F11" s="40">
        <f t="shared" si="2"/>
        <v>4.5146409221230075E-90</v>
      </c>
      <c r="G11" s="40">
        <f t="shared" si="2"/>
        <v>2.2023052678094888E-81</v>
      </c>
      <c r="H11" s="40">
        <f t="shared" si="2"/>
        <v>3.6141491434384487E-72</v>
      </c>
      <c r="I11" s="40">
        <f t="shared" si="2"/>
        <v>2.3337768660501051E-62</v>
      </c>
      <c r="J11" s="40">
        <f t="shared" si="2"/>
        <v>7.1645268174277942E-52</v>
      </c>
      <c r="K11" s="40">
        <f t="shared" si="2"/>
        <v>1.3177307865369206E-40</v>
      </c>
      <c r="L11" s="40">
        <f t="shared" si="2"/>
        <v>1.9344783932852424E-28</v>
      </c>
      <c r="M11" s="40">
        <f t="shared" si="2"/>
        <v>3.2550689668126959E-15</v>
      </c>
      <c r="N11" s="74">
        <f t="shared" si="2"/>
        <v>3.8348230181893927E-8</v>
      </c>
      <c r="O11" s="40">
        <f t="shared" si="2"/>
        <v>1.7646034048701109E-4</v>
      </c>
      <c r="P11" s="74">
        <f t="shared" si="2"/>
        <v>1.2934178185996419E-2</v>
      </c>
      <c r="Q11" s="40">
        <f t="shared" si="2"/>
        <v>0.11296328633824836</v>
      </c>
      <c r="R11" s="57">
        <f t="shared" si="2"/>
        <v>0.3355297785854337</v>
      </c>
      <c r="S11" s="40">
        <f t="shared" si="2"/>
        <v>0.57900266512911669</v>
      </c>
      <c r="T11" s="40">
        <f t="shared" si="2"/>
        <v>0.76084110232294055</v>
      </c>
      <c r="U11" s="40">
        <f t="shared" si="3"/>
        <v>0.87223878716247638</v>
      </c>
      <c r="V11" s="40">
        <f t="shared" si="3"/>
        <v>0.93393101787200417</v>
      </c>
      <c r="W11" s="40">
        <f t="shared" si="3"/>
        <v>0.96639945217025192</v>
      </c>
      <c r="X11" s="41">
        <f t="shared" si="3"/>
        <v>0.9830557694367188</v>
      </c>
      <c r="Z11" s="60"/>
      <c r="AA11" s="60"/>
    </row>
    <row r="12" spans="2:27" ht="17.25" thickBot="1" x14ac:dyDescent="0.35">
      <c r="C12" t="s">
        <v>75</v>
      </c>
      <c r="D12">
        <f t="shared" ref="D12:X12" si="6">LN(D14)</f>
        <v>0</v>
      </c>
      <c r="E12">
        <f t="shared" si="6"/>
        <v>-0.10536051565782628</v>
      </c>
      <c r="F12">
        <f t="shared" si="6"/>
        <v>-0.22314355131420971</v>
      </c>
      <c r="G12">
        <f t="shared" si="6"/>
        <v>-0.35667494393873228</v>
      </c>
      <c r="H12">
        <f t="shared" si="6"/>
        <v>-0.5108256237659905</v>
      </c>
      <c r="I12">
        <f t="shared" si="6"/>
        <v>-0.69314718055994506</v>
      </c>
      <c r="J12">
        <f t="shared" si="6"/>
        <v>-0.91629073187415477</v>
      </c>
      <c r="K12">
        <f t="shared" si="6"/>
        <v>-1.2039728043259355</v>
      </c>
      <c r="L12">
        <f t="shared" si="6"/>
        <v>-1.6094379124340996</v>
      </c>
      <c r="M12">
        <f t="shared" si="6"/>
        <v>-2.3025850929940441</v>
      </c>
      <c r="N12" s="75">
        <f t="shared" si="6"/>
        <v>-2.9957322735539909</v>
      </c>
      <c r="O12">
        <f t="shared" si="6"/>
        <v>-3.6888794541139363</v>
      </c>
      <c r="P12" s="75">
        <f t="shared" si="6"/>
        <v>-4.3820266346738812</v>
      </c>
      <c r="Q12">
        <f t="shared" si="6"/>
        <v>-5.0751738152338266</v>
      </c>
      <c r="R12">
        <f t="shared" si="6"/>
        <v>-5.768320995793772</v>
      </c>
      <c r="S12">
        <f t="shared" si="6"/>
        <v>-6.4614681763537174</v>
      </c>
      <c r="T12">
        <f t="shared" si="6"/>
        <v>-7.1546153569136628</v>
      </c>
      <c r="U12">
        <f t="shared" si="6"/>
        <v>-7.8477625374736082</v>
      </c>
      <c r="V12">
        <f t="shared" si="6"/>
        <v>-8.5409097180335536</v>
      </c>
      <c r="W12">
        <f t="shared" si="6"/>
        <v>-9.234056898593499</v>
      </c>
      <c r="X12">
        <f t="shared" si="6"/>
        <v>-9.9272040791534444</v>
      </c>
    </row>
    <row r="13" spans="2:27" x14ac:dyDescent="0.3">
      <c r="B13" s="65" t="s">
        <v>77</v>
      </c>
      <c r="C13" s="66"/>
      <c r="D13" s="23" t="s">
        <v>88</v>
      </c>
      <c r="E13" s="29"/>
      <c r="F13" s="29"/>
      <c r="G13" s="29"/>
      <c r="H13" s="29"/>
      <c r="I13" s="29"/>
      <c r="J13" s="29"/>
      <c r="K13" s="29"/>
      <c r="L13" s="29"/>
      <c r="M13" s="29"/>
      <c r="N13" s="76"/>
      <c r="O13" s="29"/>
      <c r="P13" s="76"/>
      <c r="Q13" s="29"/>
      <c r="R13" s="29"/>
      <c r="S13" s="29"/>
      <c r="T13" s="29"/>
      <c r="U13" s="29"/>
      <c r="V13" s="29"/>
      <c r="W13" s="29"/>
      <c r="X13" s="24"/>
    </row>
    <row r="14" spans="2:27" ht="17.25" thickBot="1" x14ac:dyDescent="0.35">
      <c r="B14" s="67"/>
      <c r="C14" s="68"/>
      <c r="D14" s="27">
        <v>1</v>
      </c>
      <c r="E14" s="30">
        <f t="shared" ref="E14:M14" si="7">D14-0.1</f>
        <v>0.9</v>
      </c>
      <c r="F14" s="30">
        <f t="shared" si="7"/>
        <v>0.8</v>
      </c>
      <c r="G14" s="30">
        <f t="shared" si="7"/>
        <v>0.70000000000000007</v>
      </c>
      <c r="H14" s="30">
        <f t="shared" si="7"/>
        <v>0.60000000000000009</v>
      </c>
      <c r="I14" s="30">
        <f t="shared" si="7"/>
        <v>0.50000000000000011</v>
      </c>
      <c r="J14" s="30">
        <f t="shared" si="7"/>
        <v>0.40000000000000013</v>
      </c>
      <c r="K14" s="30">
        <f t="shared" si="7"/>
        <v>0.30000000000000016</v>
      </c>
      <c r="L14" s="30">
        <f t="shared" si="7"/>
        <v>0.20000000000000015</v>
      </c>
      <c r="M14" s="30">
        <f t="shared" si="7"/>
        <v>0.10000000000000014</v>
      </c>
      <c r="N14" s="80">
        <v>0.05</v>
      </c>
      <c r="O14" s="30">
        <v>2.5000000000000001E-2</v>
      </c>
      <c r="P14" s="32">
        <v>1.2500000000000001E-2</v>
      </c>
      <c r="Q14" s="30">
        <v>6.2500000000000003E-3</v>
      </c>
      <c r="R14" s="30">
        <f t="shared" ref="R14:X14" si="8">Q14/2</f>
        <v>3.1250000000000002E-3</v>
      </c>
      <c r="S14" s="30">
        <f t="shared" si="8"/>
        <v>1.5625000000000001E-3</v>
      </c>
      <c r="T14" s="30">
        <f t="shared" si="8"/>
        <v>7.8125000000000004E-4</v>
      </c>
      <c r="U14" s="30">
        <f t="shared" si="8"/>
        <v>3.9062500000000002E-4</v>
      </c>
      <c r="V14" s="30">
        <f t="shared" si="8"/>
        <v>1.9531250000000001E-4</v>
      </c>
      <c r="W14" s="30">
        <f t="shared" si="8"/>
        <v>9.7656250000000005E-5</v>
      </c>
      <c r="X14" s="28">
        <f t="shared" si="8"/>
        <v>4.8828125000000003E-5</v>
      </c>
    </row>
    <row r="15" spans="2:27" x14ac:dyDescent="0.3">
      <c r="B15" s="23" t="s">
        <v>76</v>
      </c>
      <c r="C15" s="24">
        <v>0</v>
      </c>
      <c r="D15" s="42">
        <f t="shared" ref="D15:S22" si="9">1/(1+D$14*$C15)</f>
        <v>1</v>
      </c>
      <c r="E15" s="43">
        <f t="shared" si="9"/>
        <v>1</v>
      </c>
      <c r="F15" s="43">
        <f t="shared" si="9"/>
        <v>1</v>
      </c>
      <c r="G15" s="43">
        <f t="shared" si="9"/>
        <v>1</v>
      </c>
      <c r="H15" s="43">
        <f t="shared" si="9"/>
        <v>1</v>
      </c>
      <c r="I15" s="43">
        <f t="shared" si="9"/>
        <v>1</v>
      </c>
      <c r="J15" s="43">
        <f t="shared" si="9"/>
        <v>1</v>
      </c>
      <c r="K15" s="43">
        <f t="shared" si="9"/>
        <v>1</v>
      </c>
      <c r="L15" s="43">
        <f t="shared" si="9"/>
        <v>1</v>
      </c>
      <c r="M15" s="43">
        <f t="shared" si="9"/>
        <v>1</v>
      </c>
      <c r="N15" s="77">
        <f t="shared" si="9"/>
        <v>1</v>
      </c>
      <c r="O15" s="43">
        <f t="shared" si="9"/>
        <v>1</v>
      </c>
      <c r="P15" s="77">
        <f>1/(1+P$14*$C15)</f>
        <v>1</v>
      </c>
      <c r="Q15" s="43">
        <f t="shared" si="9"/>
        <v>1</v>
      </c>
      <c r="R15" s="44">
        <f t="shared" si="9"/>
        <v>1</v>
      </c>
      <c r="S15" s="43">
        <f t="shared" si="9"/>
        <v>1</v>
      </c>
      <c r="T15" s="43">
        <f t="shared" ref="T15:AD22" si="10">1/(1+T$14*$C15)</f>
        <v>1</v>
      </c>
      <c r="U15" s="43">
        <f t="shared" si="10"/>
        <v>1</v>
      </c>
      <c r="V15" s="43">
        <f t="shared" si="10"/>
        <v>1</v>
      </c>
      <c r="W15" s="43">
        <f t="shared" si="10"/>
        <v>1</v>
      </c>
      <c r="X15" s="45">
        <f t="shared" si="10"/>
        <v>1</v>
      </c>
      <c r="Y15" s="31"/>
    </row>
    <row r="16" spans="2:27" x14ac:dyDescent="0.3">
      <c r="B16" s="25"/>
      <c r="C16" s="26">
        <f>C15+50</f>
        <v>50</v>
      </c>
      <c r="D16" s="46">
        <f t="shared" si="9"/>
        <v>1.9607843137254902E-2</v>
      </c>
      <c r="E16" s="47">
        <f t="shared" si="9"/>
        <v>2.1739130434782608E-2</v>
      </c>
      <c r="F16" s="47">
        <f t="shared" si="9"/>
        <v>2.4390243902439025E-2</v>
      </c>
      <c r="G16" s="47">
        <f t="shared" si="9"/>
        <v>2.7777777777777776E-2</v>
      </c>
      <c r="H16" s="47">
        <f t="shared" si="9"/>
        <v>3.2258064516129031E-2</v>
      </c>
      <c r="I16" s="47">
        <f t="shared" si="9"/>
        <v>3.846153846153845E-2</v>
      </c>
      <c r="J16" s="47">
        <f t="shared" si="9"/>
        <v>4.7619047619047603E-2</v>
      </c>
      <c r="K16" s="47">
        <f t="shared" si="9"/>
        <v>6.2499999999999972E-2</v>
      </c>
      <c r="L16" s="47">
        <f t="shared" si="9"/>
        <v>9.0909090909090856E-2</v>
      </c>
      <c r="M16" s="47">
        <f t="shared" si="9"/>
        <v>0.16666666666666646</v>
      </c>
      <c r="N16" s="59">
        <f t="shared" si="9"/>
        <v>0.2857142857142857</v>
      </c>
      <c r="O16" s="47">
        <f>1/(1+O$14*$C16)</f>
        <v>0.44444444444444442</v>
      </c>
      <c r="P16" s="59">
        <f>1/(1+P$14*$C16)</f>
        <v>0.61538461538461542</v>
      </c>
      <c r="Q16" s="47">
        <f t="shared" si="9"/>
        <v>0.76190476190476186</v>
      </c>
      <c r="R16" s="48">
        <f t="shared" si="9"/>
        <v>0.86486486486486491</v>
      </c>
      <c r="S16" s="47">
        <f t="shared" si="9"/>
        <v>0.92753623188405798</v>
      </c>
      <c r="T16" s="47">
        <f t="shared" si="10"/>
        <v>0.96240601503759393</v>
      </c>
      <c r="U16" s="47">
        <f t="shared" si="10"/>
        <v>0.98084291187739459</v>
      </c>
      <c r="V16" s="47">
        <f t="shared" si="10"/>
        <v>0.99032882011605416</v>
      </c>
      <c r="W16" s="47">
        <f t="shared" si="10"/>
        <v>0.99514091350826039</v>
      </c>
      <c r="X16" s="49">
        <f t="shared" si="10"/>
        <v>0.99756453969800296</v>
      </c>
      <c r="Y16" s="31"/>
      <c r="Z16" s="60"/>
    </row>
    <row r="17" spans="2:27" x14ac:dyDescent="0.3">
      <c r="B17" s="25"/>
      <c r="C17" s="26">
        <f t="shared" ref="C17:C22" si="11">C16+50</f>
        <v>100</v>
      </c>
      <c r="D17" s="46">
        <f t="shared" si="9"/>
        <v>9.9009900990099011E-3</v>
      </c>
      <c r="E17" s="47">
        <f t="shared" si="9"/>
        <v>1.098901098901099E-2</v>
      </c>
      <c r="F17" s="47">
        <f t="shared" si="9"/>
        <v>1.2345679012345678E-2</v>
      </c>
      <c r="G17" s="47">
        <f t="shared" si="9"/>
        <v>1.4084507042253521E-2</v>
      </c>
      <c r="H17" s="47">
        <f t="shared" si="9"/>
        <v>1.6393442622950817E-2</v>
      </c>
      <c r="I17" s="47">
        <f t="shared" si="9"/>
        <v>1.9607843137254898E-2</v>
      </c>
      <c r="J17" s="47">
        <f t="shared" si="9"/>
        <v>2.4390243902439015E-2</v>
      </c>
      <c r="K17" s="47">
        <f t="shared" si="9"/>
        <v>3.2258064516129017E-2</v>
      </c>
      <c r="L17" s="47">
        <f t="shared" si="9"/>
        <v>4.7619047619047589E-2</v>
      </c>
      <c r="M17" s="47">
        <f t="shared" si="9"/>
        <v>9.0909090909090787E-2</v>
      </c>
      <c r="N17" s="59">
        <f t="shared" si="9"/>
        <v>0.16666666666666666</v>
      </c>
      <c r="O17" s="47">
        <f t="shared" si="9"/>
        <v>0.2857142857142857</v>
      </c>
      <c r="P17" s="59">
        <f t="shared" si="9"/>
        <v>0.44444444444444442</v>
      </c>
      <c r="Q17" s="47">
        <f t="shared" si="9"/>
        <v>0.61538461538461542</v>
      </c>
      <c r="R17" s="48">
        <f t="shared" si="9"/>
        <v>0.76190476190476186</v>
      </c>
      <c r="S17" s="47">
        <f t="shared" si="9"/>
        <v>0.86486486486486491</v>
      </c>
      <c r="T17" s="47">
        <f t="shared" si="10"/>
        <v>0.92753623188405798</v>
      </c>
      <c r="U17" s="47">
        <f t="shared" si="10"/>
        <v>0.96240601503759393</v>
      </c>
      <c r="V17" s="47">
        <f t="shared" si="10"/>
        <v>0.98084291187739459</v>
      </c>
      <c r="W17" s="47">
        <f t="shared" si="10"/>
        <v>0.99032882011605416</v>
      </c>
      <c r="X17" s="49">
        <f t="shared" si="10"/>
        <v>0.99514091350826039</v>
      </c>
      <c r="Y17" s="31"/>
      <c r="Z17" s="60"/>
      <c r="AA17" s="60"/>
    </row>
    <row r="18" spans="2:27" x14ac:dyDescent="0.3">
      <c r="B18" s="25"/>
      <c r="C18" s="26">
        <f t="shared" si="11"/>
        <v>150</v>
      </c>
      <c r="D18" s="46">
        <f t="shared" si="9"/>
        <v>6.6225165562913907E-3</v>
      </c>
      <c r="E18" s="47">
        <f t="shared" si="9"/>
        <v>7.3529411764705881E-3</v>
      </c>
      <c r="F18" s="47">
        <f t="shared" si="9"/>
        <v>8.2644628099173556E-3</v>
      </c>
      <c r="G18" s="47">
        <f t="shared" si="9"/>
        <v>9.4339622641509413E-3</v>
      </c>
      <c r="H18" s="47">
        <f t="shared" si="9"/>
        <v>1.0989010989010988E-2</v>
      </c>
      <c r="I18" s="47">
        <f t="shared" si="9"/>
        <v>1.3157894736842103E-2</v>
      </c>
      <c r="J18" s="47">
        <f t="shared" si="9"/>
        <v>1.6393442622950814E-2</v>
      </c>
      <c r="K18" s="47">
        <f t="shared" si="9"/>
        <v>2.1739130434782598E-2</v>
      </c>
      <c r="L18" s="47">
        <f t="shared" si="9"/>
        <v>3.2258064516129011E-2</v>
      </c>
      <c r="M18" s="47">
        <f t="shared" si="9"/>
        <v>6.2499999999999917E-2</v>
      </c>
      <c r="N18" s="59">
        <f t="shared" si="9"/>
        <v>0.11764705882352941</v>
      </c>
      <c r="O18" s="47">
        <f t="shared" si="9"/>
        <v>0.21052631578947367</v>
      </c>
      <c r="P18" s="59">
        <f t="shared" si="9"/>
        <v>0.34782608695652173</v>
      </c>
      <c r="Q18" s="47">
        <f t="shared" si="9"/>
        <v>0.5161290322580645</v>
      </c>
      <c r="R18" s="48">
        <f t="shared" si="9"/>
        <v>0.68085106382978722</v>
      </c>
      <c r="S18" s="47">
        <f t="shared" si="9"/>
        <v>0.810126582278481</v>
      </c>
      <c r="T18" s="47">
        <f t="shared" si="10"/>
        <v>0.8951048951048951</v>
      </c>
      <c r="U18" s="47">
        <f t="shared" si="10"/>
        <v>0.94464944649446492</v>
      </c>
      <c r="V18" s="47">
        <f t="shared" si="10"/>
        <v>0.97153700189753323</v>
      </c>
      <c r="W18" s="47">
        <f t="shared" si="10"/>
        <v>0.98556304138594808</v>
      </c>
      <c r="X18" s="49">
        <f t="shared" si="10"/>
        <v>0.99272903538536117</v>
      </c>
      <c r="Y18" s="31"/>
      <c r="Z18" s="60"/>
      <c r="AA18" s="60"/>
    </row>
    <row r="19" spans="2:27" x14ac:dyDescent="0.3">
      <c r="B19" s="25"/>
      <c r="C19" s="26">
        <f t="shared" si="11"/>
        <v>200</v>
      </c>
      <c r="D19" s="46">
        <f t="shared" si="9"/>
        <v>4.9751243781094526E-3</v>
      </c>
      <c r="E19" s="47">
        <f t="shared" si="9"/>
        <v>5.5248618784530384E-3</v>
      </c>
      <c r="F19" s="47">
        <f t="shared" si="9"/>
        <v>6.2111801242236021E-3</v>
      </c>
      <c r="G19" s="47">
        <f t="shared" si="9"/>
        <v>7.0921985815602835E-3</v>
      </c>
      <c r="H19" s="47">
        <f t="shared" si="9"/>
        <v>8.2644628099173539E-3</v>
      </c>
      <c r="I19" s="47">
        <f t="shared" si="9"/>
        <v>9.9009900990098976E-3</v>
      </c>
      <c r="J19" s="47">
        <f t="shared" si="9"/>
        <v>1.2345679012345675E-2</v>
      </c>
      <c r="K19" s="47">
        <f t="shared" si="9"/>
        <v>1.6393442622950814E-2</v>
      </c>
      <c r="L19" s="47">
        <f t="shared" si="9"/>
        <v>2.4390243902439008E-2</v>
      </c>
      <c r="M19" s="47">
        <f t="shared" si="9"/>
        <v>4.7619047619047554E-2</v>
      </c>
      <c r="N19" s="59">
        <f t="shared" si="9"/>
        <v>9.0909090909090912E-2</v>
      </c>
      <c r="O19" s="47">
        <f t="shared" si="9"/>
        <v>0.16666666666666666</v>
      </c>
      <c r="P19" s="59">
        <f t="shared" si="9"/>
        <v>0.2857142857142857</v>
      </c>
      <c r="Q19" s="47">
        <f t="shared" si="9"/>
        <v>0.44444444444444442</v>
      </c>
      <c r="R19" s="48">
        <f t="shared" si="9"/>
        <v>0.61538461538461542</v>
      </c>
      <c r="S19" s="47">
        <f t="shared" si="9"/>
        <v>0.76190476190476186</v>
      </c>
      <c r="T19" s="47">
        <f t="shared" si="10"/>
        <v>0.86486486486486491</v>
      </c>
      <c r="U19" s="47">
        <f t="shared" si="10"/>
        <v>0.92753623188405798</v>
      </c>
      <c r="V19" s="47">
        <f t="shared" si="10"/>
        <v>0.96240601503759393</v>
      </c>
      <c r="W19" s="47">
        <f t="shared" si="10"/>
        <v>0.98084291187739459</v>
      </c>
      <c r="X19" s="49">
        <f t="shared" si="10"/>
        <v>0.99032882011605416</v>
      </c>
      <c r="Y19" s="31"/>
      <c r="Z19" s="60"/>
      <c r="AA19" s="60"/>
    </row>
    <row r="20" spans="2:27" x14ac:dyDescent="0.3">
      <c r="B20" s="25"/>
      <c r="C20" s="26">
        <f t="shared" si="11"/>
        <v>250</v>
      </c>
      <c r="D20" s="46">
        <f t="shared" si="9"/>
        <v>3.9840637450199202E-3</v>
      </c>
      <c r="E20" s="47">
        <f t="shared" si="9"/>
        <v>4.4247787610619468E-3</v>
      </c>
      <c r="F20" s="47">
        <f t="shared" si="9"/>
        <v>4.9751243781094526E-3</v>
      </c>
      <c r="G20" s="47">
        <f t="shared" si="9"/>
        <v>5.6818181818181811E-3</v>
      </c>
      <c r="H20" s="47">
        <f t="shared" si="9"/>
        <v>6.6225165562913899E-3</v>
      </c>
      <c r="I20" s="47">
        <f t="shared" si="9"/>
        <v>7.9365079365079343E-3</v>
      </c>
      <c r="J20" s="47">
        <f t="shared" si="9"/>
        <v>9.9009900990098976E-3</v>
      </c>
      <c r="K20" s="47">
        <f t="shared" si="9"/>
        <v>1.3157894736842098E-2</v>
      </c>
      <c r="L20" s="47">
        <f t="shared" si="9"/>
        <v>1.9607843137254888E-2</v>
      </c>
      <c r="M20" s="47">
        <f t="shared" si="9"/>
        <v>3.8461538461538408E-2</v>
      </c>
      <c r="N20" s="59">
        <f t="shared" si="9"/>
        <v>7.407407407407407E-2</v>
      </c>
      <c r="O20" s="47">
        <f t="shared" si="9"/>
        <v>0.13793103448275862</v>
      </c>
      <c r="P20" s="59">
        <f t="shared" si="9"/>
        <v>0.24242424242424243</v>
      </c>
      <c r="Q20" s="47">
        <f t="shared" si="9"/>
        <v>0.3902439024390244</v>
      </c>
      <c r="R20" s="48">
        <f t="shared" si="9"/>
        <v>0.56140350877192979</v>
      </c>
      <c r="S20" s="47">
        <f t="shared" si="9"/>
        <v>0.7191011235955056</v>
      </c>
      <c r="T20" s="47">
        <f t="shared" si="10"/>
        <v>0.83660130718954251</v>
      </c>
      <c r="U20" s="47">
        <f t="shared" si="10"/>
        <v>0.91103202846975084</v>
      </c>
      <c r="V20" s="47">
        <f t="shared" si="10"/>
        <v>0.95344506517690875</v>
      </c>
      <c r="W20" s="47">
        <f t="shared" si="10"/>
        <v>0.97616777883698758</v>
      </c>
      <c r="X20" s="49">
        <f t="shared" si="10"/>
        <v>0.98794018330921374</v>
      </c>
      <c r="Y20" s="31"/>
      <c r="Z20" s="60"/>
      <c r="AA20" s="60"/>
    </row>
    <row r="21" spans="2:27" x14ac:dyDescent="0.3">
      <c r="B21" s="25"/>
      <c r="C21" s="26">
        <f t="shared" si="11"/>
        <v>300</v>
      </c>
      <c r="D21" s="46">
        <f t="shared" si="9"/>
        <v>3.3222591362126247E-3</v>
      </c>
      <c r="E21" s="47">
        <f t="shared" si="9"/>
        <v>3.6900369003690036E-3</v>
      </c>
      <c r="F21" s="47">
        <f t="shared" si="9"/>
        <v>4.1493775933609959E-3</v>
      </c>
      <c r="G21" s="47">
        <f t="shared" si="9"/>
        <v>4.7393364928909948E-3</v>
      </c>
      <c r="H21" s="47">
        <f t="shared" si="9"/>
        <v>5.5248618784530376E-3</v>
      </c>
      <c r="I21" s="47">
        <f t="shared" si="9"/>
        <v>6.6225165562913899E-3</v>
      </c>
      <c r="J21" s="47">
        <f t="shared" si="9"/>
        <v>8.2644628099173521E-3</v>
      </c>
      <c r="K21" s="47">
        <f t="shared" si="9"/>
        <v>1.0989010989010985E-2</v>
      </c>
      <c r="L21" s="47">
        <f t="shared" si="9"/>
        <v>1.6393442622950807E-2</v>
      </c>
      <c r="M21" s="47">
        <f t="shared" si="9"/>
        <v>3.225806451612899E-2</v>
      </c>
      <c r="N21" s="59">
        <f t="shared" si="9"/>
        <v>6.25E-2</v>
      </c>
      <c r="O21" s="47">
        <f t="shared" si="9"/>
        <v>0.11764705882352941</v>
      </c>
      <c r="P21" s="59">
        <f t="shared" si="9"/>
        <v>0.21052631578947367</v>
      </c>
      <c r="Q21" s="47">
        <f t="shared" si="9"/>
        <v>0.34782608695652173</v>
      </c>
      <c r="R21" s="48">
        <f t="shared" si="9"/>
        <v>0.5161290322580645</v>
      </c>
      <c r="S21" s="47">
        <f t="shared" si="9"/>
        <v>0.68085106382978722</v>
      </c>
      <c r="T21" s="47">
        <f t="shared" si="10"/>
        <v>0.810126582278481</v>
      </c>
      <c r="U21" s="47">
        <f t="shared" si="10"/>
        <v>0.8951048951048951</v>
      </c>
      <c r="V21" s="47">
        <f t="shared" si="10"/>
        <v>0.94464944649446492</v>
      </c>
      <c r="W21" s="47">
        <f t="shared" si="10"/>
        <v>0.97153700189753323</v>
      </c>
      <c r="X21" s="49">
        <f t="shared" si="10"/>
        <v>0.98556304138594808</v>
      </c>
      <c r="Y21" s="31"/>
      <c r="Z21" s="60"/>
      <c r="AA21" s="60"/>
    </row>
    <row r="22" spans="2:27" ht="17.25" thickBot="1" x14ac:dyDescent="0.35">
      <c r="B22" s="27"/>
      <c r="C22" s="28">
        <f t="shared" si="11"/>
        <v>350</v>
      </c>
      <c r="D22" s="50">
        <f t="shared" si="9"/>
        <v>2.8490028490028491E-3</v>
      </c>
      <c r="E22" s="51">
        <f t="shared" si="9"/>
        <v>3.1645569620253164E-3</v>
      </c>
      <c r="F22" s="51">
        <f t="shared" si="9"/>
        <v>3.5587188612099642E-3</v>
      </c>
      <c r="G22" s="51">
        <f t="shared" si="9"/>
        <v>4.0650406504065036E-3</v>
      </c>
      <c r="H22" s="51">
        <f t="shared" si="9"/>
        <v>4.7393364928909948E-3</v>
      </c>
      <c r="I22" s="51">
        <f t="shared" si="9"/>
        <v>5.6818181818181811E-3</v>
      </c>
      <c r="J22" s="51">
        <f t="shared" si="9"/>
        <v>7.0921985815602809E-3</v>
      </c>
      <c r="K22" s="51">
        <f t="shared" si="9"/>
        <v>9.4339622641509378E-3</v>
      </c>
      <c r="L22" s="51">
        <f t="shared" si="9"/>
        <v>1.4084507042253509E-2</v>
      </c>
      <c r="M22" s="51">
        <f t="shared" si="9"/>
        <v>2.7777777777777738E-2</v>
      </c>
      <c r="N22" s="78">
        <f t="shared" si="9"/>
        <v>5.4054054054054057E-2</v>
      </c>
      <c r="O22" s="51">
        <f t="shared" si="9"/>
        <v>0.10256410256410256</v>
      </c>
      <c r="P22" s="78">
        <f t="shared" si="9"/>
        <v>0.18604651162790697</v>
      </c>
      <c r="Q22" s="51">
        <f t="shared" si="9"/>
        <v>0.31372549019607843</v>
      </c>
      <c r="R22" s="52">
        <f t="shared" si="9"/>
        <v>0.47761194029850745</v>
      </c>
      <c r="S22" s="51">
        <f t="shared" si="9"/>
        <v>0.64646464646464652</v>
      </c>
      <c r="T22" s="51">
        <f t="shared" si="10"/>
        <v>0.78527607361963192</v>
      </c>
      <c r="U22" s="51">
        <f t="shared" si="10"/>
        <v>0.8797250859106529</v>
      </c>
      <c r="V22" s="51">
        <f t="shared" si="10"/>
        <v>0.93601462522851919</v>
      </c>
      <c r="W22" s="51">
        <f t="shared" si="10"/>
        <v>0.96694995278564688</v>
      </c>
      <c r="X22" s="53">
        <f t="shared" si="10"/>
        <v>0.98319731156985113</v>
      </c>
      <c r="Y22" s="31"/>
      <c r="Z22" s="60"/>
      <c r="AA22" s="60"/>
    </row>
    <row r="24" spans="2:27" ht="17.25" thickBot="1" x14ac:dyDescent="0.35">
      <c r="B24" s="31"/>
      <c r="C24" s="31" t="s">
        <v>86</v>
      </c>
      <c r="D24" s="31"/>
      <c r="E24" t="s">
        <v>87</v>
      </c>
      <c r="H24" s="31"/>
      <c r="I24" s="31" t="s">
        <v>85</v>
      </c>
      <c r="J24" s="31"/>
      <c r="U24" t="s">
        <v>89</v>
      </c>
      <c r="V24">
        <f>EXP(-4.5)</f>
        <v>1.1108996538242306E-2</v>
      </c>
      <c r="X24" s="32"/>
    </row>
    <row r="25" spans="2:27" x14ac:dyDescent="0.3">
      <c r="B25" s="31" t="s">
        <v>81</v>
      </c>
      <c r="C25" s="31" t="s">
        <v>80</v>
      </c>
      <c r="D25" s="31" t="s">
        <v>79</v>
      </c>
      <c r="E25" s="31" t="s">
        <v>80</v>
      </c>
      <c r="F25" s="31" t="s">
        <v>79</v>
      </c>
      <c r="H25" s="31" t="s">
        <v>81</v>
      </c>
      <c r="I25" s="31" t="s">
        <v>80</v>
      </c>
      <c r="J25" s="31" t="s">
        <v>79</v>
      </c>
      <c r="K25" s="54"/>
      <c r="R25" t="s">
        <v>82</v>
      </c>
      <c r="S25" s="23" t="s">
        <v>76</v>
      </c>
      <c r="T25" s="29" t="s">
        <v>84</v>
      </c>
      <c r="U25" s="35"/>
      <c r="V25" s="33"/>
      <c r="W25" s="29" t="s">
        <v>84</v>
      </c>
      <c r="X25" s="24" t="s">
        <v>76</v>
      </c>
    </row>
    <row r="26" spans="2:27" x14ac:dyDescent="0.3">
      <c r="B26" s="31">
        <v>0</v>
      </c>
      <c r="C26" s="58">
        <f t="shared" ref="C26:C33" si="12">R4</f>
        <v>1</v>
      </c>
      <c r="D26" s="48">
        <f t="shared" ref="D26:D33" si="13">R15</f>
        <v>1</v>
      </c>
      <c r="E26">
        <v>1</v>
      </c>
      <c r="F26">
        <v>1</v>
      </c>
      <c r="H26" s="31">
        <v>0</v>
      </c>
      <c r="I26" s="59">
        <v>1</v>
      </c>
      <c r="J26" s="59">
        <v>1</v>
      </c>
      <c r="K26" s="54"/>
      <c r="R26">
        <v>0</v>
      </c>
      <c r="S26" s="25">
        <v>200</v>
      </c>
      <c r="T26" s="47">
        <f>D30</f>
        <v>0.61538461538461542</v>
      </c>
      <c r="U26" s="38">
        <f>U30*T26</f>
        <v>30.76923076923077</v>
      </c>
      <c r="V26" s="36">
        <f>V33*W26</f>
        <v>47.761194029850742</v>
      </c>
      <c r="W26" s="47">
        <f>D33</f>
        <v>0.47761194029850745</v>
      </c>
      <c r="X26" s="26">
        <v>350</v>
      </c>
    </row>
    <row r="27" spans="2:27" x14ac:dyDescent="0.3">
      <c r="B27" s="31">
        <f>B26+50</f>
        <v>50</v>
      </c>
      <c r="C27" s="58">
        <f t="shared" si="12"/>
        <v>0.85555374320368183</v>
      </c>
      <c r="D27" s="48">
        <f t="shared" si="13"/>
        <v>0.86486486486486491</v>
      </c>
      <c r="E27" s="54">
        <v>0.54</v>
      </c>
      <c r="F27" s="54">
        <f>D27/D26</f>
        <v>0.86486486486486491</v>
      </c>
      <c r="G27" s="54"/>
      <c r="H27" s="31">
        <v>50</v>
      </c>
      <c r="I27" s="59">
        <f>I26-I26*$C$27</f>
        <v>0.14444625679631817</v>
      </c>
      <c r="J27" s="59">
        <f>J26-J26*D27</f>
        <v>0.13513513513513509</v>
      </c>
      <c r="K27" s="54"/>
      <c r="N27" s="54"/>
      <c r="O27" s="54"/>
      <c r="R27">
        <v>50</v>
      </c>
      <c r="S27" s="25">
        <v>150</v>
      </c>
      <c r="T27" s="47">
        <f>D29</f>
        <v>0.68085106382978722</v>
      </c>
      <c r="U27" s="38">
        <f>U30*T27</f>
        <v>34.042553191489361</v>
      </c>
      <c r="V27" s="36">
        <f>V33*W27</f>
        <v>51.612903225806448</v>
      </c>
      <c r="W27" s="47">
        <f>D32</f>
        <v>0.5161290322580645</v>
      </c>
      <c r="X27" s="26">
        <v>300</v>
      </c>
    </row>
    <row r="28" spans="2:27" x14ac:dyDescent="0.3">
      <c r="B28" s="31">
        <f t="shared" ref="B28:B33" si="14">B27+50</f>
        <v>100</v>
      </c>
      <c r="C28" s="58">
        <f t="shared" si="12"/>
        <v>0.73197220750983139</v>
      </c>
      <c r="D28" s="48">
        <f t="shared" si="13"/>
        <v>0.76190476190476186</v>
      </c>
      <c r="E28" s="54">
        <v>0.54</v>
      </c>
      <c r="F28" s="54">
        <f>D28/D27</f>
        <v>0.88095238095238082</v>
      </c>
      <c r="G28" s="54"/>
      <c r="H28" s="31">
        <v>100</v>
      </c>
      <c r="I28" s="59">
        <f>I27-I27*$C$27</f>
        <v>2.0864721102467898E-2</v>
      </c>
      <c r="J28" s="59">
        <f>J27-J27*D28</f>
        <v>3.2175032175032175E-2</v>
      </c>
      <c r="K28" s="54"/>
      <c r="N28" s="54"/>
      <c r="O28" s="54"/>
      <c r="R28">
        <v>100</v>
      </c>
      <c r="S28" s="25">
        <v>100</v>
      </c>
      <c r="T28" s="47">
        <f>D28</f>
        <v>0.76190476190476186</v>
      </c>
      <c r="U28" s="38">
        <f>U30*T28</f>
        <v>38.095238095238095</v>
      </c>
      <c r="V28" s="36">
        <f>V33*W28</f>
        <v>56.140350877192979</v>
      </c>
      <c r="W28" s="47">
        <f>D31</f>
        <v>0.56140350877192979</v>
      </c>
      <c r="X28" s="26">
        <v>250</v>
      </c>
    </row>
    <row r="29" spans="2:27" x14ac:dyDescent="0.3">
      <c r="B29" s="31">
        <f t="shared" si="14"/>
        <v>150</v>
      </c>
      <c r="C29" s="58">
        <f t="shared" si="12"/>
        <v>0.6262415620560986</v>
      </c>
      <c r="D29" s="48">
        <f t="shared" si="13"/>
        <v>0.68085106382978722</v>
      </c>
      <c r="E29" s="54">
        <v>0.54</v>
      </c>
      <c r="F29" s="54">
        <f t="shared" ref="F29:F33" si="15">D29/D28</f>
        <v>0.89361702127659581</v>
      </c>
      <c r="G29" s="54"/>
      <c r="H29" s="31">
        <v>150</v>
      </c>
      <c r="I29" s="59">
        <f t="shared" ref="I29:I34" si="16">I28-I28*$C$27</f>
        <v>3.0138308623506374E-3</v>
      </c>
      <c r="J29" s="59">
        <f>J28-J28*D29</f>
        <v>1.0268627289903888E-2</v>
      </c>
      <c r="K29" s="54"/>
      <c r="N29" s="54"/>
      <c r="O29" s="54"/>
      <c r="R29">
        <v>150</v>
      </c>
      <c r="S29" s="25">
        <v>50</v>
      </c>
      <c r="T29" s="47">
        <f>D27</f>
        <v>0.86486486486486491</v>
      </c>
      <c r="U29" s="38">
        <f>U30*T29</f>
        <v>43.243243243243242</v>
      </c>
      <c r="V29" s="36">
        <f>V33*W29</f>
        <v>61.53846153846154</v>
      </c>
      <c r="W29" s="47">
        <f>D30</f>
        <v>0.61538461538461542</v>
      </c>
      <c r="X29" s="26">
        <v>200</v>
      </c>
    </row>
    <row r="30" spans="2:27" x14ac:dyDescent="0.3">
      <c r="B30" s="31">
        <f t="shared" si="14"/>
        <v>200</v>
      </c>
      <c r="C30" s="58">
        <f t="shared" si="12"/>
        <v>0.53578331256681588</v>
      </c>
      <c r="D30" s="48">
        <f t="shared" si="13"/>
        <v>0.61538461538461542</v>
      </c>
      <c r="E30" s="54">
        <v>0.54</v>
      </c>
      <c r="F30" s="54">
        <f t="shared" si="15"/>
        <v>0.90384615384615397</v>
      </c>
      <c r="G30" s="54"/>
      <c r="H30" s="31">
        <v>200</v>
      </c>
      <c r="I30" s="59">
        <f t="shared" si="16"/>
        <v>4.3533658668376942E-4</v>
      </c>
      <c r="J30" s="59">
        <f>J29-J29*D30</f>
        <v>3.9494720345784181E-3</v>
      </c>
      <c r="K30" s="54"/>
      <c r="N30" s="54"/>
      <c r="O30" s="54"/>
      <c r="R30">
        <v>200</v>
      </c>
      <c r="S30" s="25">
        <v>0</v>
      </c>
      <c r="T30" s="47">
        <f>P15</f>
        <v>1</v>
      </c>
      <c r="U30" s="61">
        <v>50</v>
      </c>
      <c r="V30" s="36">
        <f>V33*W30</f>
        <v>68.085106382978722</v>
      </c>
      <c r="W30" s="47">
        <f>D29</f>
        <v>0.68085106382978722</v>
      </c>
      <c r="X30" s="26">
        <v>150</v>
      </c>
    </row>
    <row r="31" spans="2:27" x14ac:dyDescent="0.3">
      <c r="B31" s="31">
        <f t="shared" si="14"/>
        <v>250</v>
      </c>
      <c r="C31" s="58">
        <f t="shared" si="12"/>
        <v>0.45839141861260757</v>
      </c>
      <c r="D31" s="48">
        <f t="shared" si="13"/>
        <v>0.56140350877192979</v>
      </c>
      <c r="E31" s="54">
        <v>0.54</v>
      </c>
      <c r="F31" s="54">
        <f t="shared" si="15"/>
        <v>0.91228070175438591</v>
      </c>
      <c r="G31" s="54"/>
      <c r="H31" s="31">
        <v>250</v>
      </c>
      <c r="I31" s="59">
        <f t="shared" si="16"/>
        <v>6.2882740392956361E-5</v>
      </c>
      <c r="J31" s="59">
        <f t="shared" ref="J31:J36" si="17">J30-J30*D31</f>
        <v>1.7322245765694819E-3</v>
      </c>
      <c r="K31" s="54"/>
      <c r="N31" s="54"/>
      <c r="O31" s="54"/>
      <c r="R31">
        <v>250</v>
      </c>
      <c r="S31" s="25"/>
      <c r="T31" s="31"/>
      <c r="U31" s="38"/>
      <c r="V31" s="36">
        <f>V33*W31</f>
        <v>76.19047619047619</v>
      </c>
      <c r="W31" s="47">
        <f>D28</f>
        <v>0.76190476190476186</v>
      </c>
      <c r="X31" s="26">
        <v>100</v>
      </c>
    </row>
    <row r="32" spans="2:27" x14ac:dyDescent="0.3">
      <c r="B32" s="31">
        <f t="shared" si="14"/>
        <v>300</v>
      </c>
      <c r="C32" s="58">
        <f t="shared" si="12"/>
        <v>0.39217849404646232</v>
      </c>
      <c r="D32" s="48">
        <f t="shared" si="13"/>
        <v>0.5161290322580645</v>
      </c>
      <c r="E32" s="54">
        <v>0.54</v>
      </c>
      <c r="F32" s="54">
        <f t="shared" si="15"/>
        <v>0.91935483870967749</v>
      </c>
      <c r="G32" s="54"/>
      <c r="H32" s="31">
        <v>300</v>
      </c>
      <c r="I32" s="59">
        <f t="shared" si="16"/>
        <v>9.0831764668571868E-6</v>
      </c>
      <c r="J32" s="59">
        <f t="shared" si="17"/>
        <v>8.3817318221103966E-4</v>
      </c>
      <c r="K32" s="54"/>
      <c r="N32" s="54"/>
      <c r="O32" s="54"/>
      <c r="R32">
        <v>300</v>
      </c>
      <c r="S32" s="25"/>
      <c r="T32" s="31"/>
      <c r="U32" s="38"/>
      <c r="V32" s="36">
        <f>V33*W32</f>
        <v>86.486486486486484</v>
      </c>
      <c r="W32" s="47">
        <f>D27</f>
        <v>0.86486486486486491</v>
      </c>
      <c r="X32" s="26">
        <v>50</v>
      </c>
    </row>
    <row r="33" spans="2:24" ht="17.25" thickBot="1" x14ac:dyDescent="0.35">
      <c r="B33" s="31">
        <f t="shared" si="14"/>
        <v>350</v>
      </c>
      <c r="C33" s="58">
        <f t="shared" si="12"/>
        <v>0.3355297785854337</v>
      </c>
      <c r="D33" s="48">
        <f t="shared" si="13"/>
        <v>0.47761194029850745</v>
      </c>
      <c r="E33" s="54">
        <v>0.54</v>
      </c>
      <c r="F33" s="54">
        <f t="shared" si="15"/>
        <v>0.92537313432835822</v>
      </c>
      <c r="G33" s="54"/>
      <c r="H33" s="31">
        <v>350</v>
      </c>
      <c r="I33" s="59">
        <f t="shared" si="16"/>
        <v>1.3120308404579276E-6</v>
      </c>
      <c r="J33" s="59">
        <f t="shared" si="17"/>
        <v>4.3785166234905056E-4</v>
      </c>
      <c r="N33" s="54"/>
      <c r="O33" s="54"/>
      <c r="R33">
        <v>350</v>
      </c>
      <c r="S33" s="27"/>
      <c r="T33" s="30"/>
      <c r="U33" s="41"/>
      <c r="V33" s="62">
        <v>100</v>
      </c>
      <c r="W33" s="51">
        <f>P15</f>
        <v>1</v>
      </c>
      <c r="X33" s="28">
        <v>0</v>
      </c>
    </row>
    <row r="35" spans="2:24" x14ac:dyDescent="0.3">
      <c r="C35" s="54"/>
    </row>
  </sheetData>
  <mergeCells count="2">
    <mergeCell ref="B2:C3"/>
    <mergeCell ref="B13:C14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5:H14"/>
  <sheetViews>
    <sheetView workbookViewId="0">
      <selection activeCell="M42" sqref="M42"/>
    </sheetView>
  </sheetViews>
  <sheetFormatPr defaultRowHeight="16.5" x14ac:dyDescent="0.3"/>
  <cols>
    <col min="3" max="8" width="11.75" customWidth="1"/>
  </cols>
  <sheetData>
    <row r="5" spans="3:8" x14ac:dyDescent="0.3">
      <c r="C5" s="69" t="s">
        <v>61</v>
      </c>
      <c r="D5" s="69" t="s">
        <v>62</v>
      </c>
      <c r="E5" s="71" t="s">
        <v>63</v>
      </c>
      <c r="F5" s="72"/>
      <c r="G5" s="71" t="s">
        <v>64</v>
      </c>
      <c r="H5" s="72"/>
    </row>
    <row r="6" spans="3:8" x14ac:dyDescent="0.3">
      <c r="C6" s="70"/>
      <c r="D6" s="70"/>
      <c r="E6" s="15" t="s">
        <v>65</v>
      </c>
      <c r="F6" s="15" t="s">
        <v>66</v>
      </c>
      <c r="G6" s="15" t="s">
        <v>65</v>
      </c>
      <c r="H6" s="15" t="s">
        <v>66</v>
      </c>
    </row>
    <row r="7" spans="3:8" x14ac:dyDescent="0.3">
      <c r="C7" s="15" t="s">
        <v>67</v>
      </c>
      <c r="D7" s="15">
        <v>0.57912699999999995</v>
      </c>
      <c r="E7" s="15">
        <v>1</v>
      </c>
      <c r="F7" s="15">
        <f>D7*E7</f>
        <v>0.57912699999999995</v>
      </c>
      <c r="G7" s="15">
        <v>1</v>
      </c>
      <c r="H7" s="15">
        <f>D7*G7</f>
        <v>0.57912699999999995</v>
      </c>
    </row>
    <row r="8" spans="3:8" x14ac:dyDescent="0.3">
      <c r="C8" s="15" t="s">
        <v>68</v>
      </c>
      <c r="D8" s="15">
        <v>0.16883500000000001</v>
      </c>
      <c r="E8" s="20">
        <v>1</v>
      </c>
      <c r="F8" s="15">
        <f t="shared" ref="F8:F13" si="0">D8*E8</f>
        <v>0.16883500000000001</v>
      </c>
      <c r="G8" s="20">
        <v>0</v>
      </c>
      <c r="H8" s="15">
        <f t="shared" ref="H8:H13" si="1">D8*G8</f>
        <v>0</v>
      </c>
    </row>
    <row r="9" spans="3:8" x14ac:dyDescent="0.3">
      <c r="C9" s="15" t="s">
        <v>69</v>
      </c>
      <c r="D9" s="15">
        <v>0</v>
      </c>
      <c r="E9" s="15"/>
      <c r="F9" s="15">
        <f t="shared" si="0"/>
        <v>0</v>
      </c>
      <c r="G9" s="15"/>
      <c r="H9" s="15">
        <f t="shared" si="1"/>
        <v>0</v>
      </c>
    </row>
    <row r="10" spans="3:8" x14ac:dyDescent="0.3">
      <c r="C10" s="15" t="s">
        <v>70</v>
      </c>
      <c r="D10" s="15">
        <v>-9.1189000000000006E-2</v>
      </c>
      <c r="E10" s="15">
        <v>0</v>
      </c>
      <c r="F10" s="15">
        <f t="shared" si="0"/>
        <v>0</v>
      </c>
      <c r="G10" s="15">
        <v>0</v>
      </c>
      <c r="H10" s="15">
        <f t="shared" si="1"/>
        <v>0</v>
      </c>
    </row>
    <row r="11" spans="3:8" x14ac:dyDescent="0.3">
      <c r="C11" s="15" t="s">
        <v>71</v>
      </c>
      <c r="D11" s="15">
        <v>-0.32957199999999998</v>
      </c>
      <c r="E11" s="15">
        <v>1</v>
      </c>
      <c r="F11" s="15">
        <f t="shared" si="0"/>
        <v>-0.32957199999999998</v>
      </c>
      <c r="G11" s="15">
        <v>1</v>
      </c>
      <c r="H11" s="15">
        <f t="shared" si="1"/>
        <v>-0.32957199999999998</v>
      </c>
    </row>
    <row r="12" spans="3:8" x14ac:dyDescent="0.3">
      <c r="C12" s="15" t="s">
        <v>72</v>
      </c>
      <c r="D12" s="15">
        <v>0.23994399999999999</v>
      </c>
      <c r="E12" s="15">
        <v>1</v>
      </c>
      <c r="F12" s="15">
        <f t="shared" si="0"/>
        <v>0.23994399999999999</v>
      </c>
      <c r="G12" s="15">
        <v>1</v>
      </c>
      <c r="H12" s="15">
        <f t="shared" si="1"/>
        <v>0.23994399999999999</v>
      </c>
    </row>
    <row r="13" spans="3:8" x14ac:dyDescent="0.3">
      <c r="C13" s="15" t="s">
        <v>73</v>
      </c>
      <c r="D13" s="15">
        <v>-6.5363000000000004E-2</v>
      </c>
      <c r="E13" s="15">
        <v>1</v>
      </c>
      <c r="F13" s="15">
        <f t="shared" si="0"/>
        <v>-6.5363000000000004E-2</v>
      </c>
      <c r="G13" s="15">
        <v>1</v>
      </c>
      <c r="H13" s="15">
        <f t="shared" si="1"/>
        <v>-6.5363000000000004E-2</v>
      </c>
    </row>
    <row r="14" spans="3:8" x14ac:dyDescent="0.3">
      <c r="C14" s="15" t="s">
        <v>74</v>
      </c>
      <c r="D14" s="15"/>
      <c r="E14" s="15"/>
      <c r="F14" s="15">
        <f>SUM(F7:F13)</f>
        <v>0.59297099999999991</v>
      </c>
      <c r="G14" s="15"/>
      <c r="H14" s="15">
        <f>SUM(H7:H13)</f>
        <v>0.42413599999999996</v>
      </c>
    </row>
  </sheetData>
  <mergeCells count="4">
    <mergeCell ref="C5:C6"/>
    <mergeCell ref="D5:D6"/>
    <mergeCell ref="E5:F5"/>
    <mergeCell ref="G5:H5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C48"/>
  <sheetViews>
    <sheetView topLeftCell="A4" workbookViewId="0">
      <selection activeCell="M32" sqref="M32"/>
    </sheetView>
  </sheetViews>
  <sheetFormatPr defaultRowHeight="16.5" x14ac:dyDescent="0.3"/>
  <sheetData>
    <row r="5" spans="2:3" x14ac:dyDescent="0.3">
      <c r="B5" t="s">
        <v>8</v>
      </c>
      <c r="C5">
        <v>2.25</v>
      </c>
    </row>
    <row r="6" spans="2:3" x14ac:dyDescent="0.3">
      <c r="B6" t="s">
        <v>9</v>
      </c>
      <c r="C6">
        <v>0.5</v>
      </c>
    </row>
    <row r="7" spans="2:3" x14ac:dyDescent="0.3">
      <c r="B7" t="s">
        <v>10</v>
      </c>
      <c r="C7" t="s">
        <v>11</v>
      </c>
    </row>
    <row r="8" spans="2:3" x14ac:dyDescent="0.3">
      <c r="B8">
        <v>10</v>
      </c>
      <c r="C8">
        <f>B8^$C$6</f>
        <v>3.1622776601683795</v>
      </c>
    </row>
    <row r="9" spans="2:3" x14ac:dyDescent="0.3">
      <c r="B9">
        <f>B8-0.5</f>
        <v>9.5</v>
      </c>
      <c r="C9">
        <f t="shared" ref="C9:C12" si="0">B9^$C$6</f>
        <v>3.082207001484488</v>
      </c>
    </row>
    <row r="10" spans="2:3" x14ac:dyDescent="0.3">
      <c r="B10">
        <f t="shared" ref="B10:B28" si="1">B9-0.5</f>
        <v>9</v>
      </c>
      <c r="C10">
        <f t="shared" si="0"/>
        <v>3</v>
      </c>
    </row>
    <row r="11" spans="2:3" x14ac:dyDescent="0.3">
      <c r="B11">
        <f t="shared" si="1"/>
        <v>8.5</v>
      </c>
      <c r="C11">
        <f t="shared" si="0"/>
        <v>2.9154759474226504</v>
      </c>
    </row>
    <row r="12" spans="2:3" x14ac:dyDescent="0.3">
      <c r="B12">
        <f t="shared" si="1"/>
        <v>8</v>
      </c>
      <c r="C12">
        <f t="shared" si="0"/>
        <v>2.8284271247461903</v>
      </c>
    </row>
    <row r="13" spans="2:3" x14ac:dyDescent="0.3">
      <c r="B13">
        <f t="shared" si="1"/>
        <v>7.5</v>
      </c>
      <c r="C13">
        <f>B13^$C$6</f>
        <v>2.7386127875258306</v>
      </c>
    </row>
    <row r="14" spans="2:3" x14ac:dyDescent="0.3">
      <c r="B14">
        <f t="shared" si="1"/>
        <v>7</v>
      </c>
      <c r="C14">
        <f t="shared" ref="C14:C28" si="2">B14^$C$6</f>
        <v>2.6457513110645907</v>
      </c>
    </row>
    <row r="15" spans="2:3" x14ac:dyDescent="0.3">
      <c r="B15">
        <f t="shared" si="1"/>
        <v>6.5</v>
      </c>
      <c r="C15">
        <f t="shared" si="2"/>
        <v>2.5495097567963922</v>
      </c>
    </row>
    <row r="16" spans="2:3" x14ac:dyDescent="0.3">
      <c r="B16">
        <f t="shared" si="1"/>
        <v>6</v>
      </c>
      <c r="C16">
        <f t="shared" si="2"/>
        <v>2.4494897427831779</v>
      </c>
    </row>
    <row r="17" spans="2:3" x14ac:dyDescent="0.3">
      <c r="B17">
        <f t="shared" si="1"/>
        <v>5.5</v>
      </c>
      <c r="C17">
        <f t="shared" si="2"/>
        <v>2.3452078799117149</v>
      </c>
    </row>
    <row r="18" spans="2:3" x14ac:dyDescent="0.3">
      <c r="B18">
        <f t="shared" si="1"/>
        <v>5</v>
      </c>
      <c r="C18">
        <f t="shared" si="2"/>
        <v>2.2360679774997898</v>
      </c>
    </row>
    <row r="19" spans="2:3" x14ac:dyDescent="0.3">
      <c r="B19">
        <f t="shared" si="1"/>
        <v>4.5</v>
      </c>
      <c r="C19">
        <f t="shared" si="2"/>
        <v>2.1213203435596424</v>
      </c>
    </row>
    <row r="20" spans="2:3" x14ac:dyDescent="0.3">
      <c r="B20">
        <f t="shared" si="1"/>
        <v>4</v>
      </c>
      <c r="C20">
        <f t="shared" si="2"/>
        <v>2</v>
      </c>
    </row>
    <row r="21" spans="2:3" x14ac:dyDescent="0.3">
      <c r="B21">
        <f t="shared" si="1"/>
        <v>3.5</v>
      </c>
      <c r="C21">
        <f t="shared" si="2"/>
        <v>1.8708286933869707</v>
      </c>
    </row>
    <row r="22" spans="2:3" x14ac:dyDescent="0.3">
      <c r="B22">
        <f t="shared" si="1"/>
        <v>3</v>
      </c>
      <c r="C22">
        <f t="shared" si="2"/>
        <v>1.7320508075688772</v>
      </c>
    </row>
    <row r="23" spans="2:3" x14ac:dyDescent="0.3">
      <c r="B23">
        <f t="shared" si="1"/>
        <v>2.5</v>
      </c>
      <c r="C23">
        <f t="shared" si="2"/>
        <v>1.5811388300841898</v>
      </c>
    </row>
    <row r="24" spans="2:3" x14ac:dyDescent="0.3">
      <c r="B24">
        <f t="shared" si="1"/>
        <v>2</v>
      </c>
      <c r="C24">
        <f t="shared" si="2"/>
        <v>1.4142135623730951</v>
      </c>
    </row>
    <row r="25" spans="2:3" x14ac:dyDescent="0.3">
      <c r="B25">
        <f t="shared" si="1"/>
        <v>1.5</v>
      </c>
      <c r="C25">
        <f t="shared" si="2"/>
        <v>1.2247448713915889</v>
      </c>
    </row>
    <row r="26" spans="2:3" x14ac:dyDescent="0.3">
      <c r="B26">
        <f t="shared" si="1"/>
        <v>1</v>
      </c>
      <c r="C26">
        <f t="shared" si="2"/>
        <v>1</v>
      </c>
    </row>
    <row r="27" spans="2:3" x14ac:dyDescent="0.3">
      <c r="B27">
        <f t="shared" si="1"/>
        <v>0.5</v>
      </c>
      <c r="C27">
        <f t="shared" si="2"/>
        <v>0.70710678118654757</v>
      </c>
    </row>
    <row r="28" spans="2:3" x14ac:dyDescent="0.3">
      <c r="B28">
        <f t="shared" si="1"/>
        <v>0</v>
      </c>
      <c r="C28">
        <f t="shared" si="2"/>
        <v>0</v>
      </c>
    </row>
    <row r="29" spans="2:3" x14ac:dyDescent="0.3">
      <c r="B29">
        <f>B28-0.5</f>
        <v>-0.5</v>
      </c>
      <c r="C29">
        <f>-$C$5*(-B29)^$C$6</f>
        <v>-1.5909902576697321</v>
      </c>
    </row>
    <row r="30" spans="2:3" x14ac:dyDescent="0.3">
      <c r="B30">
        <f>B29-0.5</f>
        <v>-1</v>
      </c>
      <c r="C30">
        <f t="shared" ref="C30:C48" si="3">-$C$5*(-B30)^$C$6</f>
        <v>-2.25</v>
      </c>
    </row>
    <row r="31" spans="2:3" x14ac:dyDescent="0.3">
      <c r="B31">
        <f t="shared" ref="B31:B48" si="4">B30-0.5</f>
        <v>-1.5</v>
      </c>
      <c r="C31">
        <f t="shared" si="3"/>
        <v>-2.7556759606310752</v>
      </c>
    </row>
    <row r="32" spans="2:3" x14ac:dyDescent="0.3">
      <c r="B32">
        <f t="shared" si="4"/>
        <v>-2</v>
      </c>
      <c r="C32">
        <f t="shared" si="3"/>
        <v>-3.1819805153394642</v>
      </c>
    </row>
    <row r="33" spans="2:3" x14ac:dyDescent="0.3">
      <c r="B33">
        <f t="shared" si="4"/>
        <v>-2.5</v>
      </c>
      <c r="C33">
        <f t="shared" si="3"/>
        <v>-3.5575623676894268</v>
      </c>
    </row>
    <row r="34" spans="2:3" x14ac:dyDescent="0.3">
      <c r="B34">
        <f t="shared" si="4"/>
        <v>-3</v>
      </c>
      <c r="C34">
        <f t="shared" si="3"/>
        <v>-3.8971143170299736</v>
      </c>
    </row>
    <row r="35" spans="2:3" x14ac:dyDescent="0.3">
      <c r="B35">
        <f t="shared" si="4"/>
        <v>-3.5</v>
      </c>
      <c r="C35">
        <f t="shared" si="3"/>
        <v>-4.2093645601206839</v>
      </c>
    </row>
    <row r="36" spans="2:3" x14ac:dyDescent="0.3">
      <c r="B36">
        <f t="shared" si="4"/>
        <v>-4</v>
      </c>
      <c r="C36">
        <f t="shared" si="3"/>
        <v>-4.5</v>
      </c>
    </row>
    <row r="37" spans="2:3" x14ac:dyDescent="0.3">
      <c r="B37">
        <f t="shared" si="4"/>
        <v>-4.5</v>
      </c>
      <c r="C37">
        <f t="shared" si="3"/>
        <v>-4.7729707730091953</v>
      </c>
    </row>
    <row r="38" spans="2:3" x14ac:dyDescent="0.3">
      <c r="B38">
        <f t="shared" si="4"/>
        <v>-5</v>
      </c>
      <c r="C38">
        <f t="shared" si="3"/>
        <v>-5.0311529493745271</v>
      </c>
    </row>
    <row r="39" spans="2:3" x14ac:dyDescent="0.3">
      <c r="B39">
        <f t="shared" si="4"/>
        <v>-5.5</v>
      </c>
      <c r="C39">
        <f t="shared" si="3"/>
        <v>-5.2767177298013586</v>
      </c>
    </row>
    <row r="40" spans="2:3" x14ac:dyDescent="0.3">
      <c r="B40">
        <f t="shared" si="4"/>
        <v>-6</v>
      </c>
      <c r="C40">
        <f t="shared" si="3"/>
        <v>-5.5113519212621505</v>
      </c>
    </row>
    <row r="41" spans="2:3" x14ac:dyDescent="0.3">
      <c r="B41">
        <f t="shared" si="4"/>
        <v>-6.5</v>
      </c>
      <c r="C41">
        <f t="shared" si="3"/>
        <v>-5.7363969527918828</v>
      </c>
    </row>
    <row r="42" spans="2:3" x14ac:dyDescent="0.3">
      <c r="B42">
        <f t="shared" si="4"/>
        <v>-7</v>
      </c>
      <c r="C42">
        <f t="shared" si="3"/>
        <v>-5.9529404498953289</v>
      </c>
    </row>
    <row r="43" spans="2:3" x14ac:dyDescent="0.3">
      <c r="B43">
        <f t="shared" si="4"/>
        <v>-7.5</v>
      </c>
      <c r="C43">
        <f t="shared" si="3"/>
        <v>-6.1618787719331189</v>
      </c>
    </row>
    <row r="44" spans="2:3" x14ac:dyDescent="0.3">
      <c r="B44">
        <f t="shared" si="4"/>
        <v>-8</v>
      </c>
      <c r="C44">
        <f t="shared" si="3"/>
        <v>-6.3639610306789285</v>
      </c>
    </row>
    <row r="45" spans="2:3" x14ac:dyDescent="0.3">
      <c r="B45">
        <f t="shared" si="4"/>
        <v>-8.5</v>
      </c>
      <c r="C45">
        <f t="shared" si="3"/>
        <v>-6.5598208817009631</v>
      </c>
    </row>
    <row r="46" spans="2:3" x14ac:dyDescent="0.3">
      <c r="B46">
        <f t="shared" si="4"/>
        <v>-9</v>
      </c>
      <c r="C46">
        <f t="shared" si="3"/>
        <v>-6.75</v>
      </c>
    </row>
    <row r="47" spans="2:3" x14ac:dyDescent="0.3">
      <c r="B47">
        <f t="shared" si="4"/>
        <v>-9.5</v>
      </c>
      <c r="C47">
        <f t="shared" si="3"/>
        <v>-6.9349657533400979</v>
      </c>
    </row>
    <row r="48" spans="2:3" x14ac:dyDescent="0.3">
      <c r="B48">
        <f t="shared" si="4"/>
        <v>-10</v>
      </c>
      <c r="C48">
        <f t="shared" si="3"/>
        <v>-7.1151247353788536</v>
      </c>
    </row>
  </sheetData>
  <phoneticPr fontId="5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D48"/>
  <sheetViews>
    <sheetView topLeftCell="A4" workbookViewId="0">
      <selection activeCell="B7" sqref="B7:D14"/>
    </sheetView>
  </sheetViews>
  <sheetFormatPr defaultRowHeight="16.5" x14ac:dyDescent="0.3"/>
  <cols>
    <col min="2" max="2" width="6.25" customWidth="1"/>
    <col min="3" max="3" width="9.125" customWidth="1"/>
    <col min="4" max="4" width="8.375" customWidth="1"/>
  </cols>
  <sheetData>
    <row r="5" spans="2:4" x14ac:dyDescent="0.3">
      <c r="B5" s="12" t="s">
        <v>8</v>
      </c>
      <c r="C5" s="12">
        <v>2.25</v>
      </c>
    </row>
    <row r="6" spans="2:4" x14ac:dyDescent="0.3">
      <c r="B6" s="13" t="s">
        <v>12</v>
      </c>
      <c r="C6" s="12">
        <v>0.88</v>
      </c>
    </row>
    <row r="7" spans="2:4" x14ac:dyDescent="0.3">
      <c r="B7" s="14" t="s">
        <v>10</v>
      </c>
      <c r="C7" s="14" t="s">
        <v>11</v>
      </c>
      <c r="D7" s="15" t="s">
        <v>13</v>
      </c>
    </row>
    <row r="8" spans="2:4" x14ac:dyDescent="0.3">
      <c r="B8" s="15">
        <v>300</v>
      </c>
      <c r="C8" s="16">
        <f>B8^$C$6</f>
        <v>151.30967698889791</v>
      </c>
      <c r="D8" s="16"/>
    </row>
    <row r="9" spans="2:4" x14ac:dyDescent="0.3">
      <c r="B9" s="15">
        <f>B8-100</f>
        <v>200</v>
      </c>
      <c r="C9" s="16">
        <f t="shared" ref="C9:C11" si="0">B9^$C$6</f>
        <v>105.90254480280072</v>
      </c>
      <c r="D9" s="16"/>
    </row>
    <row r="10" spans="2:4" x14ac:dyDescent="0.3">
      <c r="B10" s="15">
        <f t="shared" ref="B10:B14" si="1">B9-100</f>
        <v>100</v>
      </c>
      <c r="C10" s="16">
        <f t="shared" si="0"/>
        <v>57.543993733715695</v>
      </c>
      <c r="D10" s="16">
        <f>C10*2</f>
        <v>115.08798746743139</v>
      </c>
    </row>
    <row r="11" spans="2:4" x14ac:dyDescent="0.3">
      <c r="B11" s="15">
        <f t="shared" si="1"/>
        <v>0</v>
      </c>
      <c r="C11" s="16">
        <f t="shared" si="0"/>
        <v>0</v>
      </c>
      <c r="D11" s="16"/>
    </row>
    <row r="12" spans="2:4" x14ac:dyDescent="0.3">
      <c r="B12" s="15">
        <f t="shared" si="1"/>
        <v>-100</v>
      </c>
      <c r="C12" s="16">
        <f t="shared" ref="C12:C14" si="2">-$C$5*(-B12)^$C$6</f>
        <v>-129.47398590086033</v>
      </c>
      <c r="D12" s="16">
        <f>C12*2</f>
        <v>-258.94797180172066</v>
      </c>
    </row>
    <row r="13" spans="2:4" x14ac:dyDescent="0.3">
      <c r="B13" s="15">
        <f t="shared" si="1"/>
        <v>-200</v>
      </c>
      <c r="C13" s="16">
        <f t="shared" si="2"/>
        <v>-238.28072580630163</v>
      </c>
      <c r="D13" s="16"/>
    </row>
    <row r="14" spans="2:4" x14ac:dyDescent="0.3">
      <c r="B14" s="15">
        <f t="shared" si="1"/>
        <v>-300</v>
      </c>
      <c r="C14" s="16">
        <f t="shared" si="2"/>
        <v>-340.44677322502031</v>
      </c>
      <c r="D14" s="16"/>
    </row>
    <row r="15" spans="2:4" x14ac:dyDescent="0.3">
      <c r="C15" s="10"/>
      <c r="D15" s="10"/>
    </row>
    <row r="16" spans="2:4" x14ac:dyDescent="0.3">
      <c r="C16" s="10"/>
      <c r="D16" s="10"/>
    </row>
    <row r="17" spans="2:4" x14ac:dyDescent="0.3">
      <c r="C17" s="10"/>
      <c r="D17" s="10"/>
    </row>
    <row r="18" spans="2:4" x14ac:dyDescent="0.3">
      <c r="B18" s="9"/>
      <c r="C18" s="11"/>
    </row>
    <row r="19" spans="2:4" x14ac:dyDescent="0.3">
      <c r="C19" s="10"/>
    </row>
    <row r="20" spans="2:4" x14ac:dyDescent="0.3">
      <c r="C20" s="10"/>
    </row>
    <row r="21" spans="2:4" x14ac:dyDescent="0.3">
      <c r="C21" s="10"/>
    </row>
    <row r="22" spans="2:4" x14ac:dyDescent="0.3">
      <c r="C22" s="10"/>
    </row>
    <row r="23" spans="2:4" x14ac:dyDescent="0.3">
      <c r="C23" s="10"/>
    </row>
    <row r="24" spans="2:4" x14ac:dyDescent="0.3">
      <c r="C24" s="10"/>
    </row>
    <row r="25" spans="2:4" x14ac:dyDescent="0.3">
      <c r="C25" s="10"/>
    </row>
    <row r="26" spans="2:4" x14ac:dyDescent="0.3">
      <c r="C26" s="10"/>
    </row>
    <row r="27" spans="2:4" x14ac:dyDescent="0.3">
      <c r="C27" s="10"/>
    </row>
    <row r="28" spans="2:4" x14ac:dyDescent="0.3">
      <c r="B28" s="9"/>
      <c r="C28" s="11"/>
    </row>
    <row r="29" spans="2:4" x14ac:dyDescent="0.3">
      <c r="C29" s="10"/>
    </row>
    <row r="30" spans="2:4" x14ac:dyDescent="0.3">
      <c r="C30" s="10"/>
    </row>
    <row r="31" spans="2:4" x14ac:dyDescent="0.3">
      <c r="C31" s="10"/>
    </row>
    <row r="32" spans="2:4" x14ac:dyDescent="0.3">
      <c r="C32" s="10"/>
    </row>
    <row r="33" spans="3:3" x14ac:dyDescent="0.3">
      <c r="C33" s="10"/>
    </row>
    <row r="34" spans="3:3" x14ac:dyDescent="0.3">
      <c r="C34" s="10"/>
    </row>
    <row r="35" spans="3:3" x14ac:dyDescent="0.3">
      <c r="C35" s="10"/>
    </row>
    <row r="36" spans="3:3" x14ac:dyDescent="0.3">
      <c r="C36" s="10"/>
    </row>
    <row r="37" spans="3:3" x14ac:dyDescent="0.3">
      <c r="C37" s="10"/>
    </row>
    <row r="38" spans="3:3" x14ac:dyDescent="0.3">
      <c r="C38" s="10"/>
    </row>
    <row r="39" spans="3:3" x14ac:dyDescent="0.3">
      <c r="C39" s="10"/>
    </row>
    <row r="40" spans="3:3" x14ac:dyDescent="0.3">
      <c r="C40" s="10"/>
    </row>
    <row r="41" spans="3:3" x14ac:dyDescent="0.3">
      <c r="C41" s="10"/>
    </row>
    <row r="42" spans="3:3" x14ac:dyDescent="0.3">
      <c r="C42" s="10"/>
    </row>
    <row r="43" spans="3:3" x14ac:dyDescent="0.3">
      <c r="C43" s="10"/>
    </row>
    <row r="44" spans="3:3" x14ac:dyDescent="0.3">
      <c r="C44" s="10"/>
    </row>
    <row r="45" spans="3:3" x14ac:dyDescent="0.3">
      <c r="C45" s="10"/>
    </row>
    <row r="46" spans="3:3" x14ac:dyDescent="0.3">
      <c r="C46" s="10"/>
    </row>
    <row r="47" spans="3:3" x14ac:dyDescent="0.3">
      <c r="C47" s="10"/>
    </row>
    <row r="48" spans="3:3" x14ac:dyDescent="0.3">
      <c r="C48" s="10"/>
    </row>
  </sheetData>
  <phoneticPr fontId="5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F19"/>
  <sheetViews>
    <sheetView workbookViewId="0">
      <selection activeCell="B3" sqref="B3:F19"/>
    </sheetView>
  </sheetViews>
  <sheetFormatPr defaultRowHeight="16.5" x14ac:dyDescent="0.3"/>
  <cols>
    <col min="6" max="6" width="11.625" customWidth="1"/>
  </cols>
  <sheetData>
    <row r="3" spans="2:6" x14ac:dyDescent="0.3">
      <c r="B3" t="s">
        <v>16</v>
      </c>
      <c r="C3">
        <v>0.65</v>
      </c>
    </row>
    <row r="4" spans="2:6" x14ac:dyDescent="0.3">
      <c r="B4" t="s">
        <v>14</v>
      </c>
      <c r="C4" t="s">
        <v>17</v>
      </c>
      <c r="D4" t="s">
        <v>15</v>
      </c>
      <c r="E4" t="s">
        <v>18</v>
      </c>
      <c r="F4" t="s">
        <v>19</v>
      </c>
    </row>
    <row r="5" spans="2:6" x14ac:dyDescent="0.3">
      <c r="B5">
        <v>0</v>
      </c>
      <c r="C5">
        <f>1-B5</f>
        <v>1</v>
      </c>
      <c r="D5" s="10">
        <f t="shared" ref="D5:D19" si="0">B5^$C$3/(B5^$C$3+(1-B5)^$C$3)^(1/$C$3)</f>
        <v>0</v>
      </c>
      <c r="E5" s="10">
        <f t="shared" ref="E5:E19" si="1">C5^$C$3/(C5^$C$3+(1-C5)^$C$3)^(1/$C$3)</f>
        <v>1</v>
      </c>
      <c r="F5" s="10">
        <f>D5+E5</f>
        <v>1</v>
      </c>
    </row>
    <row r="6" spans="2:6" x14ac:dyDescent="0.3">
      <c r="B6">
        <v>0.01</v>
      </c>
      <c r="C6">
        <f t="shared" ref="C6:C19" si="2">1-B6</f>
        <v>0.99</v>
      </c>
      <c r="D6" s="10">
        <f t="shared" si="0"/>
        <v>4.6933330495365355E-2</v>
      </c>
      <c r="E6" s="10">
        <f t="shared" si="1"/>
        <v>0.9303454764088912</v>
      </c>
      <c r="F6" s="10">
        <f t="shared" ref="F6:F19" si="3">D6+E6</f>
        <v>0.97727880690425661</v>
      </c>
    </row>
    <row r="7" spans="2:6" x14ac:dyDescent="0.3">
      <c r="B7">
        <v>0.05</v>
      </c>
      <c r="C7">
        <f t="shared" si="2"/>
        <v>0.95</v>
      </c>
      <c r="D7" s="10">
        <f t="shared" si="0"/>
        <v>0.1215279266279518</v>
      </c>
      <c r="E7" s="10">
        <f t="shared" si="1"/>
        <v>0.82388373497044809</v>
      </c>
      <c r="F7" s="10">
        <f t="shared" si="3"/>
        <v>0.94541166159839984</v>
      </c>
    </row>
    <row r="8" spans="2:6" x14ac:dyDescent="0.3">
      <c r="B8">
        <v>0.1</v>
      </c>
      <c r="C8">
        <f t="shared" si="2"/>
        <v>0.9</v>
      </c>
      <c r="D8" s="10">
        <f t="shared" si="0"/>
        <v>0.17871926720611955</v>
      </c>
      <c r="E8" s="10">
        <f t="shared" si="1"/>
        <v>0.74546800095055177</v>
      </c>
      <c r="F8" s="10">
        <f t="shared" si="3"/>
        <v>0.92418726815667129</v>
      </c>
    </row>
    <row r="9" spans="2:6" x14ac:dyDescent="0.3">
      <c r="B9">
        <v>0.2</v>
      </c>
      <c r="C9">
        <f t="shared" si="2"/>
        <v>0.8</v>
      </c>
      <c r="D9" s="10">
        <f t="shared" si="0"/>
        <v>0.25992605663069906</v>
      </c>
      <c r="E9" s="10">
        <f t="shared" si="1"/>
        <v>0.64001302500731894</v>
      </c>
      <c r="F9" s="10">
        <f t="shared" si="3"/>
        <v>0.89993908163801795</v>
      </c>
    </row>
    <row r="10" spans="2:6" x14ac:dyDescent="0.3">
      <c r="B10">
        <v>0.3</v>
      </c>
      <c r="C10">
        <f t="shared" si="2"/>
        <v>0.7</v>
      </c>
      <c r="D10" s="10">
        <f t="shared" si="0"/>
        <v>0.32424801187896868</v>
      </c>
      <c r="E10" s="10">
        <f t="shared" si="1"/>
        <v>0.56242191180530332</v>
      </c>
      <c r="F10" s="10">
        <f t="shared" si="3"/>
        <v>0.886669923684272</v>
      </c>
    </row>
    <row r="11" spans="2:6" x14ac:dyDescent="0.3">
      <c r="B11" s="9">
        <v>0.35</v>
      </c>
      <c r="C11">
        <f t="shared" si="2"/>
        <v>0.65</v>
      </c>
      <c r="D11" s="11">
        <f t="shared" si="0"/>
        <v>0.35367031662432391</v>
      </c>
      <c r="E11" s="10">
        <f t="shared" si="1"/>
        <v>0.52886894264373729</v>
      </c>
      <c r="F11" s="10">
        <f t="shared" si="3"/>
        <v>0.8825392592680612</v>
      </c>
    </row>
    <row r="12" spans="2:6" x14ac:dyDescent="0.3">
      <c r="B12">
        <v>0.36</v>
      </c>
      <c r="C12">
        <f t="shared" si="2"/>
        <v>0.64</v>
      </c>
      <c r="D12" s="10">
        <f t="shared" si="0"/>
        <v>0.3594333822063589</v>
      </c>
      <c r="E12" s="10">
        <f t="shared" si="1"/>
        <v>0.52244282257871577</v>
      </c>
      <c r="F12" s="10">
        <f t="shared" si="3"/>
        <v>0.88187620478507467</v>
      </c>
    </row>
    <row r="13" spans="2:6" x14ac:dyDescent="0.3">
      <c r="B13">
        <v>0.4</v>
      </c>
      <c r="C13">
        <f t="shared" si="2"/>
        <v>0.6</v>
      </c>
      <c r="D13" s="10">
        <f t="shared" si="0"/>
        <v>0.38223095710468974</v>
      </c>
      <c r="E13" s="10">
        <f t="shared" si="1"/>
        <v>0.49749094027513086</v>
      </c>
      <c r="F13" s="10">
        <f t="shared" si="3"/>
        <v>0.87972189737982065</v>
      </c>
    </row>
    <row r="14" spans="2:6" x14ac:dyDescent="0.3">
      <c r="B14">
        <v>0.5</v>
      </c>
      <c r="C14">
        <f t="shared" si="2"/>
        <v>0.5</v>
      </c>
      <c r="D14" s="10">
        <f t="shared" si="0"/>
        <v>0.43877050748468022</v>
      </c>
      <c r="E14" s="10">
        <f t="shared" si="1"/>
        <v>0.43877050748468022</v>
      </c>
      <c r="F14" s="10">
        <f t="shared" si="3"/>
        <v>0.87754101496936043</v>
      </c>
    </row>
    <row r="15" spans="2:6" x14ac:dyDescent="0.3">
      <c r="B15">
        <v>0.6</v>
      </c>
      <c r="C15">
        <f t="shared" si="2"/>
        <v>0.4</v>
      </c>
      <c r="D15" s="10">
        <f t="shared" si="0"/>
        <v>0.49749094027513086</v>
      </c>
      <c r="E15" s="10">
        <f t="shared" si="1"/>
        <v>0.38223095710468974</v>
      </c>
      <c r="F15" s="10">
        <f t="shared" si="3"/>
        <v>0.87972189737982065</v>
      </c>
    </row>
    <row r="16" spans="2:6" x14ac:dyDescent="0.3">
      <c r="B16">
        <v>0.7</v>
      </c>
      <c r="C16">
        <f t="shared" si="2"/>
        <v>0.30000000000000004</v>
      </c>
      <c r="D16" s="10">
        <f t="shared" si="0"/>
        <v>0.56242191180530332</v>
      </c>
      <c r="E16" s="10">
        <f t="shared" si="1"/>
        <v>0.32424801187896862</v>
      </c>
      <c r="F16" s="10">
        <f t="shared" si="3"/>
        <v>0.88666992368427189</v>
      </c>
    </row>
    <row r="17" spans="2:6" x14ac:dyDescent="0.3">
      <c r="B17">
        <v>0.8</v>
      </c>
      <c r="C17">
        <f t="shared" si="2"/>
        <v>0.19999999999999996</v>
      </c>
      <c r="D17" s="10">
        <f t="shared" si="0"/>
        <v>0.64001302500731894</v>
      </c>
      <c r="E17" s="10">
        <f t="shared" si="1"/>
        <v>0.25992605663069901</v>
      </c>
      <c r="F17" s="10">
        <f t="shared" si="3"/>
        <v>0.89993908163801795</v>
      </c>
    </row>
    <row r="18" spans="2:6" x14ac:dyDescent="0.3">
      <c r="B18">
        <v>0.9</v>
      </c>
      <c r="C18">
        <f t="shared" si="2"/>
        <v>9.9999999999999978E-2</v>
      </c>
      <c r="D18" s="10">
        <f t="shared" si="0"/>
        <v>0.74546800095055177</v>
      </c>
      <c r="E18" s="10">
        <f t="shared" si="1"/>
        <v>0.17871926720611955</v>
      </c>
      <c r="F18" s="10">
        <f t="shared" si="3"/>
        <v>0.92418726815667129</v>
      </c>
    </row>
    <row r="19" spans="2:6" x14ac:dyDescent="0.3">
      <c r="B19">
        <v>1</v>
      </c>
      <c r="C19">
        <f t="shared" si="2"/>
        <v>0</v>
      </c>
      <c r="D19" s="10">
        <f t="shared" si="0"/>
        <v>1</v>
      </c>
      <c r="E19" s="10">
        <f t="shared" si="1"/>
        <v>0</v>
      </c>
      <c r="F19" s="10">
        <f t="shared" si="3"/>
        <v>1</v>
      </c>
    </row>
  </sheetData>
  <phoneticPr fontId="5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L27"/>
  <sheetViews>
    <sheetView workbookViewId="0">
      <selection activeCell="X18" sqref="X18"/>
    </sheetView>
  </sheetViews>
  <sheetFormatPr defaultRowHeight="16.5" x14ac:dyDescent="0.3"/>
  <cols>
    <col min="5" max="5" width="17" customWidth="1"/>
    <col min="6" max="6" width="16.75" style="10" customWidth="1"/>
    <col min="7" max="9" width="9" style="10"/>
    <col min="10" max="10" width="20.875" style="10" customWidth="1"/>
  </cols>
  <sheetData>
    <row r="1" spans="3:12" x14ac:dyDescent="0.3">
      <c r="C1" t="s">
        <v>21</v>
      </c>
      <c r="E1" t="s">
        <v>48</v>
      </c>
      <c r="F1" s="10" t="s">
        <v>47</v>
      </c>
      <c r="J1" s="10" t="s">
        <v>49</v>
      </c>
      <c r="K1" t="s">
        <v>50</v>
      </c>
    </row>
    <row r="2" spans="3:12" x14ac:dyDescent="0.3">
      <c r="C2" t="s">
        <v>20</v>
      </c>
      <c r="D2" s="17">
        <v>8.4970000000000004E-2</v>
      </c>
      <c r="E2">
        <f>D2*10000</f>
        <v>849.7</v>
      </c>
      <c r="F2" s="10">
        <f>LOG10(E2)</f>
        <v>2.9292656182530656</v>
      </c>
      <c r="I2" s="10" t="s">
        <v>20</v>
      </c>
      <c r="J2" s="10">
        <f t="shared" ref="J2:J27" si="0">F2</f>
        <v>2.9292656182530656</v>
      </c>
      <c r="K2">
        <v>2.7</v>
      </c>
    </row>
    <row r="3" spans="3:12" x14ac:dyDescent="0.3">
      <c r="C3" t="s">
        <v>22</v>
      </c>
      <c r="D3" s="17">
        <v>1.4919999999999999E-2</v>
      </c>
      <c r="E3">
        <f t="shared" ref="E3:E27" si="1">D3*10000</f>
        <v>149.19999999999999</v>
      </c>
      <c r="F3" s="10">
        <f t="shared" ref="F3:F27" si="2">LOG10(E3)</f>
        <v>2.1737688231366499</v>
      </c>
      <c r="I3" s="10" t="s">
        <v>22</v>
      </c>
      <c r="J3" s="10">
        <f t="shared" si="0"/>
        <v>2.1737688231366499</v>
      </c>
      <c r="K3">
        <v>2.2999999999999998</v>
      </c>
    </row>
    <row r="4" spans="3:12" x14ac:dyDescent="0.3">
      <c r="C4" t="s">
        <v>23</v>
      </c>
      <c r="D4" s="17">
        <v>2.2020000000000001E-2</v>
      </c>
      <c r="E4">
        <f t="shared" si="1"/>
        <v>220.20000000000002</v>
      </c>
      <c r="F4" s="10">
        <f t="shared" si="2"/>
        <v>2.3428173146357332</v>
      </c>
      <c r="I4" s="10" t="s">
        <v>23</v>
      </c>
      <c r="J4" s="10">
        <f t="shared" si="0"/>
        <v>2.3428173146357332</v>
      </c>
      <c r="K4">
        <v>2.2999999999999998</v>
      </c>
    </row>
    <row r="5" spans="3:12" x14ac:dyDescent="0.3">
      <c r="C5" t="s">
        <v>24</v>
      </c>
      <c r="D5" s="17">
        <v>4.2529999999999998E-2</v>
      </c>
      <c r="E5">
        <f t="shared" si="1"/>
        <v>425.3</v>
      </c>
      <c r="F5" s="10">
        <f t="shared" si="2"/>
        <v>2.6286953827140231</v>
      </c>
      <c r="I5" s="10" t="s">
        <v>24</v>
      </c>
      <c r="J5" s="10">
        <f t="shared" si="0"/>
        <v>2.6286953827140231</v>
      </c>
      <c r="K5">
        <v>2.2000000000000002</v>
      </c>
    </row>
    <row r="6" spans="3:12" x14ac:dyDescent="0.3">
      <c r="C6" t="s">
        <v>25</v>
      </c>
      <c r="D6" s="17">
        <v>0.11162</v>
      </c>
      <c r="E6">
        <f t="shared" si="1"/>
        <v>1116.2</v>
      </c>
      <c r="F6" s="10">
        <f t="shared" si="2"/>
        <v>3.0477420181806418</v>
      </c>
      <c r="I6" s="10" t="s">
        <v>25</v>
      </c>
      <c r="J6" s="10">
        <f t="shared" si="0"/>
        <v>3.0477420181806418</v>
      </c>
      <c r="K6">
        <v>2.6</v>
      </c>
    </row>
    <row r="7" spans="3:12" x14ac:dyDescent="0.3">
      <c r="C7" t="s">
        <v>26</v>
      </c>
      <c r="D7" s="17">
        <v>2.2280000000000001E-2</v>
      </c>
      <c r="E7">
        <f t="shared" si="1"/>
        <v>222.8</v>
      </c>
      <c r="F7" s="10">
        <f t="shared" si="2"/>
        <v>2.3479151865016914</v>
      </c>
      <c r="I7" s="10" t="s">
        <v>26</v>
      </c>
      <c r="J7" s="10">
        <f t="shared" si="0"/>
        <v>2.3479151865016914</v>
      </c>
      <c r="K7" s="9">
        <v>2.1</v>
      </c>
    </row>
    <row r="8" spans="3:12" x14ac:dyDescent="0.3">
      <c r="C8" t="s">
        <v>27</v>
      </c>
      <c r="D8" s="17">
        <v>2.0150000000000001E-2</v>
      </c>
      <c r="E8">
        <f t="shared" si="1"/>
        <v>201.5</v>
      </c>
      <c r="F8" s="10">
        <f t="shared" si="2"/>
        <v>2.3042750504771283</v>
      </c>
      <c r="I8" s="10" t="s">
        <v>27</v>
      </c>
      <c r="J8" s="10">
        <f t="shared" si="0"/>
        <v>2.3042750504771283</v>
      </c>
      <c r="K8" s="9">
        <v>2.1</v>
      </c>
    </row>
    <row r="9" spans="3:12" x14ac:dyDescent="0.3">
      <c r="C9" t="s">
        <v>28</v>
      </c>
      <c r="D9" s="17">
        <v>6.0940000000000001E-2</v>
      </c>
      <c r="E9">
        <f t="shared" si="1"/>
        <v>609.4</v>
      </c>
      <c r="F9" s="10">
        <f t="shared" si="2"/>
        <v>2.7849024498866548</v>
      </c>
      <c r="I9" s="10" t="s">
        <v>28</v>
      </c>
      <c r="J9" s="10">
        <f t="shared" si="0"/>
        <v>2.7849024498866548</v>
      </c>
      <c r="K9">
        <v>2.1</v>
      </c>
    </row>
    <row r="10" spans="3:12" x14ac:dyDescent="0.3">
      <c r="C10" t="s">
        <v>29</v>
      </c>
      <c r="D10" s="17">
        <v>7.5459999999999999E-2</v>
      </c>
      <c r="E10">
        <f t="shared" si="1"/>
        <v>754.6</v>
      </c>
      <c r="F10" s="10">
        <f t="shared" si="2"/>
        <v>2.8777168008649769</v>
      </c>
      <c r="I10" s="10" t="s">
        <v>29</v>
      </c>
      <c r="J10" s="10">
        <f t="shared" si="0"/>
        <v>2.8777168008649769</v>
      </c>
      <c r="K10" s="9">
        <v>2.1</v>
      </c>
    </row>
    <row r="11" spans="3:12" x14ac:dyDescent="0.3">
      <c r="C11" t="s">
        <v>30</v>
      </c>
      <c r="D11" s="17">
        <v>1.5299999999999999E-3</v>
      </c>
      <c r="E11">
        <f t="shared" si="1"/>
        <v>15.299999999999999</v>
      </c>
      <c r="F11" s="10">
        <f t="shared" si="2"/>
        <v>1.1846914308175989</v>
      </c>
      <c r="I11" s="10" t="s">
        <v>30</v>
      </c>
      <c r="J11" s="10">
        <f t="shared" si="0"/>
        <v>1.1846914308175989</v>
      </c>
      <c r="K11">
        <v>2</v>
      </c>
      <c r="L11">
        <v>2</v>
      </c>
    </row>
    <row r="12" spans="3:12" x14ac:dyDescent="0.3">
      <c r="C12" t="s">
        <v>31</v>
      </c>
      <c r="D12" s="17">
        <v>1.2919999999999999E-2</v>
      </c>
      <c r="E12">
        <f t="shared" si="1"/>
        <v>129.19999999999999</v>
      </c>
      <c r="F12" s="10">
        <f t="shared" si="2"/>
        <v>2.111262513659065</v>
      </c>
      <c r="I12" s="10" t="s">
        <v>31</v>
      </c>
      <c r="J12" s="10">
        <f t="shared" si="0"/>
        <v>2.111262513659065</v>
      </c>
      <c r="K12">
        <v>1.9</v>
      </c>
    </row>
    <row r="13" spans="3:12" x14ac:dyDescent="0.3">
      <c r="C13" t="s">
        <v>32</v>
      </c>
      <c r="D13" s="17">
        <v>4.0250000000000001E-2</v>
      </c>
      <c r="E13">
        <f t="shared" si="1"/>
        <v>402.5</v>
      </c>
      <c r="F13" s="10">
        <f t="shared" si="2"/>
        <v>2.6047658847038875</v>
      </c>
      <c r="I13" s="10" t="s">
        <v>32</v>
      </c>
      <c r="J13" s="10">
        <f t="shared" si="0"/>
        <v>2.6047658847038875</v>
      </c>
      <c r="K13">
        <v>2.1</v>
      </c>
    </row>
    <row r="14" spans="3:12" x14ac:dyDescent="0.3">
      <c r="C14" t="s">
        <v>33</v>
      </c>
      <c r="D14" s="17">
        <v>2.4060000000000002E-2</v>
      </c>
      <c r="E14">
        <f t="shared" si="1"/>
        <v>240.60000000000002</v>
      </c>
      <c r="F14" s="10">
        <f t="shared" si="2"/>
        <v>2.381295623003826</v>
      </c>
      <c r="I14" s="10" t="s">
        <v>33</v>
      </c>
      <c r="J14" s="10">
        <f t="shared" si="0"/>
        <v>2.381295623003826</v>
      </c>
      <c r="K14">
        <v>2.1</v>
      </c>
    </row>
    <row r="15" spans="3:12" x14ac:dyDescent="0.3">
      <c r="C15" t="s">
        <v>34</v>
      </c>
      <c r="D15" s="17">
        <v>6.7489999999999994E-2</v>
      </c>
      <c r="E15">
        <f t="shared" si="1"/>
        <v>674.9</v>
      </c>
      <c r="F15" s="10">
        <f t="shared" si="2"/>
        <v>2.8292394281413888</v>
      </c>
      <c r="I15" s="10" t="s">
        <v>34</v>
      </c>
      <c r="J15" s="10">
        <f t="shared" si="0"/>
        <v>2.8292394281413888</v>
      </c>
      <c r="K15">
        <v>2.2000000000000002</v>
      </c>
    </row>
    <row r="16" spans="3:12" x14ac:dyDescent="0.3">
      <c r="C16" t="s">
        <v>35</v>
      </c>
      <c r="D16" s="17">
        <v>7.5069999999999998E-2</v>
      </c>
      <c r="E16">
        <f t="shared" si="1"/>
        <v>750.69999999999993</v>
      </c>
      <c r="F16" s="10">
        <f t="shared" si="2"/>
        <v>2.8754664158663856</v>
      </c>
      <c r="I16" s="10" t="s">
        <v>35</v>
      </c>
      <c r="J16" s="10">
        <f t="shared" si="0"/>
        <v>2.8754664158663856</v>
      </c>
      <c r="K16">
        <v>2.2999999999999998</v>
      </c>
    </row>
    <row r="17" spans="3:12" x14ac:dyDescent="0.3">
      <c r="C17" t="s">
        <v>36</v>
      </c>
      <c r="D17" s="17">
        <v>1.9290000000000002E-2</v>
      </c>
      <c r="E17">
        <f t="shared" si="1"/>
        <v>192.9</v>
      </c>
      <c r="F17" s="10">
        <f t="shared" si="2"/>
        <v>2.2853322276438846</v>
      </c>
      <c r="I17" s="10" t="s">
        <v>36</v>
      </c>
      <c r="J17" s="10">
        <f t="shared" si="0"/>
        <v>2.2853322276438846</v>
      </c>
      <c r="K17">
        <v>2.1</v>
      </c>
    </row>
    <row r="18" spans="3:12" x14ac:dyDescent="0.3">
      <c r="C18" t="s">
        <v>37</v>
      </c>
      <c r="D18" s="17">
        <v>9.5E-4</v>
      </c>
      <c r="E18">
        <f t="shared" si="1"/>
        <v>9.5</v>
      </c>
      <c r="F18" s="10">
        <f t="shared" si="2"/>
        <v>0.97772360528884772</v>
      </c>
      <c r="I18" s="10" t="s">
        <v>37</v>
      </c>
      <c r="J18" s="10">
        <f t="shared" si="0"/>
        <v>0.97772360528884772</v>
      </c>
      <c r="K18">
        <v>1.45</v>
      </c>
      <c r="L18">
        <v>1</v>
      </c>
    </row>
    <row r="19" spans="3:12" x14ac:dyDescent="0.3">
      <c r="C19" t="s">
        <v>38</v>
      </c>
      <c r="D19" s="17">
        <v>7.5870000000000007E-2</v>
      </c>
      <c r="E19">
        <f t="shared" si="1"/>
        <v>758.7</v>
      </c>
      <c r="F19" s="10">
        <f t="shared" si="2"/>
        <v>2.8800700840640672</v>
      </c>
      <c r="I19" s="10" t="s">
        <v>38</v>
      </c>
      <c r="J19" s="10">
        <f t="shared" si="0"/>
        <v>2.8800700840640672</v>
      </c>
      <c r="K19" s="9">
        <v>2.1</v>
      </c>
    </row>
    <row r="20" spans="3:12" x14ac:dyDescent="0.3">
      <c r="C20" t="s">
        <v>39</v>
      </c>
      <c r="D20" s="17">
        <v>6.3270000000000007E-2</v>
      </c>
      <c r="E20">
        <f t="shared" si="1"/>
        <v>632.70000000000005</v>
      </c>
      <c r="F20" s="10">
        <f t="shared" si="2"/>
        <v>2.801197834459149</v>
      </c>
      <c r="I20" s="10" t="s">
        <v>39</v>
      </c>
      <c r="J20" s="10">
        <f t="shared" si="0"/>
        <v>2.801197834459149</v>
      </c>
      <c r="K20">
        <v>2.2999999999999998</v>
      </c>
    </row>
    <row r="21" spans="3:12" x14ac:dyDescent="0.3">
      <c r="C21" t="s">
        <v>40</v>
      </c>
      <c r="D21" s="17">
        <v>9.3560000000000004E-2</v>
      </c>
      <c r="E21">
        <f t="shared" si="1"/>
        <v>935.6</v>
      </c>
      <c r="F21" s="10">
        <f t="shared" si="2"/>
        <v>2.9710902131371153</v>
      </c>
      <c r="I21" s="10" t="s">
        <v>40</v>
      </c>
      <c r="J21" s="10">
        <f t="shared" si="0"/>
        <v>2.9710902131371153</v>
      </c>
      <c r="K21">
        <v>2.2999999999999998</v>
      </c>
    </row>
    <row r="22" spans="3:12" x14ac:dyDescent="0.3">
      <c r="C22" t="s">
        <v>41</v>
      </c>
      <c r="D22" s="17">
        <v>2.758E-2</v>
      </c>
      <c r="E22">
        <f t="shared" si="1"/>
        <v>275.8</v>
      </c>
      <c r="F22" s="10">
        <f t="shared" si="2"/>
        <v>2.4405942618398311</v>
      </c>
      <c r="I22" s="10" t="s">
        <v>41</v>
      </c>
      <c r="J22" s="10">
        <f t="shared" si="0"/>
        <v>2.4405942618398311</v>
      </c>
      <c r="K22" s="9">
        <v>2.1</v>
      </c>
    </row>
    <row r="23" spans="3:12" x14ac:dyDescent="0.3">
      <c r="C23" t="s">
        <v>42</v>
      </c>
      <c r="D23" s="17">
        <v>9.7800000000000005E-3</v>
      </c>
      <c r="E23">
        <f t="shared" si="1"/>
        <v>97.800000000000011</v>
      </c>
      <c r="F23" s="10">
        <f t="shared" si="2"/>
        <v>1.9903388547876015</v>
      </c>
      <c r="I23" s="10" t="s">
        <v>42</v>
      </c>
      <c r="J23" s="10">
        <f t="shared" si="0"/>
        <v>1.9903388547876015</v>
      </c>
      <c r="K23">
        <v>1.7</v>
      </c>
    </row>
    <row r="24" spans="3:12" x14ac:dyDescent="0.3">
      <c r="C24" t="s">
        <v>43</v>
      </c>
      <c r="D24" s="17">
        <v>2.5600000000000001E-2</v>
      </c>
      <c r="E24">
        <f t="shared" si="1"/>
        <v>256</v>
      </c>
      <c r="F24" s="10">
        <f t="shared" si="2"/>
        <v>2.4082399653118496</v>
      </c>
      <c r="I24" s="10" t="s">
        <v>43</v>
      </c>
      <c r="J24" s="10">
        <f t="shared" si="0"/>
        <v>2.4082399653118496</v>
      </c>
      <c r="K24">
        <v>2.0499999999999998</v>
      </c>
    </row>
    <row r="25" spans="3:12" x14ac:dyDescent="0.3">
      <c r="C25" t="s">
        <v>44</v>
      </c>
      <c r="D25" s="17">
        <v>1.5E-3</v>
      </c>
      <c r="E25">
        <f t="shared" si="1"/>
        <v>15</v>
      </c>
      <c r="F25" s="10">
        <f t="shared" si="2"/>
        <v>1.1760912590556813</v>
      </c>
      <c r="I25" s="10" t="s">
        <v>44</v>
      </c>
      <c r="J25" s="10">
        <f t="shared" si="0"/>
        <v>1.1760912590556813</v>
      </c>
      <c r="K25">
        <v>1.46</v>
      </c>
      <c r="L25">
        <v>1</v>
      </c>
    </row>
    <row r="26" spans="3:12" x14ac:dyDescent="0.3">
      <c r="C26" t="s">
        <v>45</v>
      </c>
      <c r="D26" s="17">
        <v>1.9939999999999999E-2</v>
      </c>
      <c r="E26">
        <f t="shared" si="1"/>
        <v>199.4</v>
      </c>
      <c r="F26" s="10">
        <f t="shared" si="2"/>
        <v>2.2997251539756371</v>
      </c>
      <c r="I26" s="10" t="s">
        <v>45</v>
      </c>
      <c r="J26" s="10">
        <f t="shared" si="0"/>
        <v>2.2997251539756371</v>
      </c>
      <c r="K26">
        <v>2</v>
      </c>
    </row>
    <row r="27" spans="3:12" x14ac:dyDescent="0.3">
      <c r="C27" t="s">
        <v>46</v>
      </c>
      <c r="D27" s="17">
        <v>7.6999999999999996E-4</v>
      </c>
      <c r="E27">
        <f t="shared" si="1"/>
        <v>7.6999999999999993</v>
      </c>
      <c r="F27" s="10">
        <f t="shared" si="2"/>
        <v>0.88649072517248184</v>
      </c>
      <c r="I27" s="10" t="s">
        <v>46</v>
      </c>
      <c r="J27" s="10">
        <f t="shared" si="0"/>
        <v>0.88649072517248184</v>
      </c>
      <c r="K27">
        <v>1.4</v>
      </c>
    </row>
  </sheetData>
  <sortState ref="C4:D54">
    <sortCondition ref="C4:C54"/>
  </sortState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K6:L13"/>
  <sheetViews>
    <sheetView workbookViewId="0">
      <selection activeCell="X7" sqref="X7"/>
    </sheetView>
  </sheetViews>
  <sheetFormatPr defaultRowHeight="16.5" x14ac:dyDescent="0.3"/>
  <sheetData>
    <row r="6" spans="11:12" x14ac:dyDescent="0.3">
      <c r="K6">
        <v>1</v>
      </c>
      <c r="L6">
        <v>57.54</v>
      </c>
    </row>
    <row r="7" spans="11:12" x14ac:dyDescent="0.3">
      <c r="K7">
        <v>0.7</v>
      </c>
      <c r="L7">
        <v>32.22</v>
      </c>
    </row>
    <row r="8" spans="11:12" x14ac:dyDescent="0.3">
      <c r="K8">
        <v>0.35</v>
      </c>
      <c r="L8">
        <v>0.35</v>
      </c>
    </row>
    <row r="9" spans="11:12" x14ac:dyDescent="0.3">
      <c r="K9">
        <v>0.05</v>
      </c>
      <c r="L9">
        <v>6.9</v>
      </c>
    </row>
    <row r="10" spans="11:12" x14ac:dyDescent="0.3">
      <c r="K10">
        <v>0</v>
      </c>
      <c r="L10">
        <v>0</v>
      </c>
    </row>
    <row r="11" spans="11:12" x14ac:dyDescent="0.3">
      <c r="K11">
        <v>0.05</v>
      </c>
      <c r="L11">
        <v>-15.53</v>
      </c>
    </row>
    <row r="12" spans="11:12" x14ac:dyDescent="0.3">
      <c r="K12">
        <v>0.7</v>
      </c>
      <c r="L12">
        <v>-72.5</v>
      </c>
    </row>
    <row r="13" spans="11:12" x14ac:dyDescent="0.3">
      <c r="K13">
        <v>1</v>
      </c>
      <c r="L13">
        <v>-129.47</v>
      </c>
    </row>
  </sheetData>
  <phoneticPr fontId="5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S27"/>
  <sheetViews>
    <sheetView workbookViewId="0">
      <selection activeCell="H4" sqref="H4"/>
    </sheetView>
  </sheetViews>
  <sheetFormatPr defaultRowHeight="16.5" x14ac:dyDescent="0.3"/>
  <cols>
    <col min="3" max="3" width="11.625" bestFit="1" customWidth="1"/>
    <col min="4" max="4" width="22.75" customWidth="1"/>
    <col min="5" max="5" width="22" customWidth="1"/>
  </cols>
  <sheetData>
    <row r="4" spans="2:19" x14ac:dyDescent="0.3">
      <c r="H4" t="s">
        <v>90</v>
      </c>
    </row>
    <row r="6" spans="2:19" x14ac:dyDescent="0.3">
      <c r="B6" t="s">
        <v>51</v>
      </c>
      <c r="C6" t="s">
        <v>52</v>
      </c>
      <c r="D6" t="s">
        <v>53</v>
      </c>
      <c r="E6" t="s">
        <v>54</v>
      </c>
    </row>
    <row r="7" spans="2:19" x14ac:dyDescent="0.3">
      <c r="B7">
        <v>0.05</v>
      </c>
      <c r="C7">
        <v>0</v>
      </c>
      <c r="D7" s="10">
        <v>10</v>
      </c>
      <c r="E7" s="10">
        <v>20</v>
      </c>
      <c r="R7" s="10"/>
      <c r="S7" s="10"/>
    </row>
    <row r="8" spans="2:19" x14ac:dyDescent="0.3">
      <c r="B8">
        <v>0.05</v>
      </c>
      <c r="C8">
        <f>C7+1</f>
        <v>1</v>
      </c>
      <c r="D8" s="10">
        <f>D7*(1+B8)^C8</f>
        <v>10.5</v>
      </c>
      <c r="E8" s="10">
        <f>E7*(1+B8)^C8</f>
        <v>21</v>
      </c>
      <c r="R8" s="10"/>
      <c r="S8" s="10"/>
    </row>
    <row r="9" spans="2:19" x14ac:dyDescent="0.3">
      <c r="B9">
        <v>0.05</v>
      </c>
      <c r="C9">
        <f t="shared" ref="C9:C25" si="0">C8+1</f>
        <v>2</v>
      </c>
      <c r="D9" s="10">
        <f t="shared" ref="D9:D27" si="1">D8*(1+B9)^C9</f>
        <v>11.57625</v>
      </c>
      <c r="E9" s="10">
        <f t="shared" ref="E9:E27" si="2">E8*(1+B9)^C9</f>
        <v>23.1525</v>
      </c>
      <c r="R9" s="10"/>
      <c r="S9" s="10"/>
    </row>
    <row r="10" spans="2:19" x14ac:dyDescent="0.3">
      <c r="B10">
        <v>0.05</v>
      </c>
      <c r="C10">
        <f t="shared" si="0"/>
        <v>3</v>
      </c>
      <c r="D10" s="10">
        <f t="shared" si="1"/>
        <v>13.400956406250002</v>
      </c>
      <c r="E10" s="10">
        <f t="shared" si="2"/>
        <v>26.801912812500003</v>
      </c>
      <c r="R10" s="10"/>
      <c r="S10" s="10"/>
    </row>
    <row r="11" spans="2:19" x14ac:dyDescent="0.3">
      <c r="B11">
        <v>0.05</v>
      </c>
      <c r="C11">
        <f t="shared" si="0"/>
        <v>4</v>
      </c>
      <c r="D11" s="10">
        <f t="shared" si="1"/>
        <v>16.288946267774417</v>
      </c>
      <c r="E11" s="10">
        <f t="shared" si="2"/>
        <v>32.577892535548834</v>
      </c>
      <c r="R11" s="10"/>
      <c r="S11" s="10"/>
    </row>
    <row r="12" spans="2:19" x14ac:dyDescent="0.3">
      <c r="B12">
        <v>0.05</v>
      </c>
      <c r="C12">
        <f t="shared" si="0"/>
        <v>5</v>
      </c>
      <c r="D12" s="10">
        <f t="shared" si="1"/>
        <v>20.789281794113677</v>
      </c>
      <c r="E12" s="10">
        <f t="shared" si="2"/>
        <v>41.578563588227354</v>
      </c>
      <c r="R12" s="10"/>
      <c r="S12" s="10"/>
    </row>
    <row r="13" spans="2:19" x14ac:dyDescent="0.3">
      <c r="B13">
        <v>0.05</v>
      </c>
      <c r="C13">
        <f t="shared" si="0"/>
        <v>6</v>
      </c>
      <c r="D13" s="10">
        <f t="shared" si="1"/>
        <v>27.859625904016415</v>
      </c>
      <c r="E13" s="10">
        <f t="shared" si="2"/>
        <v>55.71925180803283</v>
      </c>
      <c r="R13" s="10"/>
      <c r="S13" s="10"/>
    </row>
    <row r="14" spans="2:19" x14ac:dyDescent="0.3">
      <c r="B14">
        <v>0.05</v>
      </c>
      <c r="C14">
        <f t="shared" si="0"/>
        <v>7</v>
      </c>
      <c r="D14" s="10">
        <f t="shared" si="1"/>
        <v>39.201291384586519</v>
      </c>
      <c r="E14" s="10">
        <f t="shared" si="2"/>
        <v>78.402582769173037</v>
      </c>
      <c r="R14" s="10"/>
      <c r="S14" s="10"/>
    </row>
    <row r="15" spans="2:19" x14ac:dyDescent="0.3">
      <c r="B15">
        <v>0.05</v>
      </c>
      <c r="C15">
        <f t="shared" si="0"/>
        <v>8</v>
      </c>
      <c r="D15" s="10">
        <f t="shared" si="1"/>
        <v>57.918161359718631</v>
      </c>
      <c r="E15" s="10">
        <f t="shared" si="2"/>
        <v>115.83632271943726</v>
      </c>
      <c r="R15" s="10"/>
      <c r="S15" s="10"/>
    </row>
    <row r="16" spans="2:19" x14ac:dyDescent="0.3">
      <c r="B16">
        <v>0.05</v>
      </c>
      <c r="C16">
        <f t="shared" si="0"/>
        <v>9</v>
      </c>
      <c r="D16" s="10">
        <f t="shared" si="1"/>
        <v>89.850077934928109</v>
      </c>
      <c r="E16" s="10">
        <f t="shared" si="2"/>
        <v>179.70015586985622</v>
      </c>
      <c r="R16" s="10"/>
      <c r="S16" s="10"/>
    </row>
    <row r="17" spans="2:19" x14ac:dyDescent="0.3">
      <c r="B17">
        <v>0.05</v>
      </c>
      <c r="C17">
        <f t="shared" si="0"/>
        <v>10</v>
      </c>
      <c r="D17" s="10">
        <f t="shared" si="1"/>
        <v>146.35630916373876</v>
      </c>
      <c r="E17" s="10">
        <f t="shared" si="2"/>
        <v>292.71261832747751</v>
      </c>
      <c r="R17" s="10"/>
      <c r="S17" s="10"/>
    </row>
    <row r="18" spans="2:19" x14ac:dyDescent="0.3">
      <c r="B18">
        <v>0.05</v>
      </c>
      <c r="C18">
        <f t="shared" si="0"/>
        <v>11</v>
      </c>
      <c r="D18" s="10">
        <f t="shared" si="1"/>
        <v>250.31895587138172</v>
      </c>
      <c r="E18" s="10">
        <f t="shared" si="2"/>
        <v>500.63791174276344</v>
      </c>
      <c r="R18" s="10"/>
      <c r="S18" s="10"/>
    </row>
    <row r="19" spans="2:19" x14ac:dyDescent="0.3">
      <c r="B19">
        <v>0.05</v>
      </c>
      <c r="C19">
        <f t="shared" si="0"/>
        <v>12</v>
      </c>
      <c r="D19" s="10">
        <f t="shared" si="1"/>
        <v>449.53688042487505</v>
      </c>
      <c r="E19" s="10">
        <f t="shared" si="2"/>
        <v>899.0737608497501</v>
      </c>
      <c r="R19" s="10"/>
      <c r="S19" s="10"/>
    </row>
    <row r="20" spans="2:19" x14ac:dyDescent="0.3">
      <c r="B20">
        <v>0.05</v>
      </c>
      <c r="C20">
        <f t="shared" si="0"/>
        <v>13</v>
      </c>
      <c r="D20" s="10">
        <f t="shared" si="1"/>
        <v>847.66883301582868</v>
      </c>
      <c r="E20" s="10">
        <f t="shared" si="2"/>
        <v>1695.3376660316574</v>
      </c>
      <c r="R20" s="10"/>
      <c r="S20" s="10"/>
    </row>
    <row r="21" spans="2:19" x14ac:dyDescent="0.3">
      <c r="B21">
        <v>0.05</v>
      </c>
      <c r="C21">
        <f t="shared" si="0"/>
        <v>14</v>
      </c>
      <c r="D21" s="10">
        <f t="shared" si="1"/>
        <v>1678.3263083479571</v>
      </c>
      <c r="E21" s="10">
        <f t="shared" si="2"/>
        <v>3356.6526166959143</v>
      </c>
      <c r="R21" s="10"/>
      <c r="S21" s="10"/>
    </row>
    <row r="22" spans="2:19" x14ac:dyDescent="0.3">
      <c r="B22">
        <v>0.05</v>
      </c>
      <c r="C22">
        <f t="shared" si="0"/>
        <v>15</v>
      </c>
      <c r="D22" s="10">
        <f t="shared" si="1"/>
        <v>3489.1198566720204</v>
      </c>
      <c r="E22" s="10">
        <f t="shared" si="2"/>
        <v>6978.2397133440409</v>
      </c>
      <c r="R22" s="10"/>
      <c r="S22" s="10"/>
    </row>
    <row r="23" spans="2:19" x14ac:dyDescent="0.3">
      <c r="B23">
        <v>0.05</v>
      </c>
      <c r="C23">
        <f t="shared" si="0"/>
        <v>16</v>
      </c>
      <c r="D23" s="10">
        <f t="shared" si="1"/>
        <v>7616.3110709481762</v>
      </c>
      <c r="E23" s="10">
        <f t="shared" si="2"/>
        <v>15232.622141896352</v>
      </c>
      <c r="R23" s="10"/>
      <c r="S23" s="10"/>
    </row>
    <row r="24" spans="2:19" x14ac:dyDescent="0.3">
      <c r="B24">
        <v>0.05</v>
      </c>
      <c r="C24">
        <f t="shared" si="0"/>
        <v>17</v>
      </c>
      <c r="D24" s="10">
        <f t="shared" si="1"/>
        <v>17456.724488684024</v>
      </c>
      <c r="E24" s="10">
        <f t="shared" si="2"/>
        <v>34913.448977368047</v>
      </c>
      <c r="R24" s="10"/>
      <c r="S24" s="10"/>
    </row>
    <row r="25" spans="2:19" x14ac:dyDescent="0.3">
      <c r="B25">
        <v>0.05</v>
      </c>
      <c r="C25">
        <f t="shared" si="0"/>
        <v>18</v>
      </c>
      <c r="D25" s="10">
        <f t="shared" si="1"/>
        <v>42011.688911713136</v>
      </c>
      <c r="E25" s="10">
        <f t="shared" si="2"/>
        <v>84023.377823426272</v>
      </c>
      <c r="R25" s="10"/>
      <c r="S25" s="10"/>
    </row>
    <row r="26" spans="2:19" x14ac:dyDescent="0.3">
      <c r="B26">
        <v>0.05</v>
      </c>
      <c r="C26">
        <f>C25+1</f>
        <v>19</v>
      </c>
      <c r="D26" s="10">
        <f t="shared" si="1"/>
        <v>106161.44550351407</v>
      </c>
      <c r="E26" s="10">
        <f t="shared" si="2"/>
        <v>212322.89100702814</v>
      </c>
      <c r="R26" s="10"/>
      <c r="S26" s="10"/>
    </row>
    <row r="27" spans="2:19" x14ac:dyDescent="0.3">
      <c r="B27">
        <v>0.05</v>
      </c>
      <c r="C27">
        <f>C26+1</f>
        <v>20</v>
      </c>
      <c r="D27" s="10">
        <f t="shared" si="1"/>
        <v>281677.91972928838</v>
      </c>
      <c r="E27" s="10">
        <f t="shared" si="2"/>
        <v>563355.83945857675</v>
      </c>
      <c r="R27" s="10"/>
      <c r="S27" s="10"/>
    </row>
  </sheetData>
  <phoneticPr fontId="5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D5:V17"/>
  <sheetViews>
    <sheetView workbookViewId="0">
      <selection activeCell="R9" sqref="R9"/>
    </sheetView>
  </sheetViews>
  <sheetFormatPr defaultRowHeight="16.5" x14ac:dyDescent="0.3"/>
  <cols>
    <col min="5" max="5" width="11.625" bestFit="1" customWidth="1"/>
    <col min="7" max="7" width="11.625" customWidth="1"/>
  </cols>
  <sheetData>
    <row r="5" spans="4:22" x14ac:dyDescent="0.3">
      <c r="Q5" t="s">
        <v>57</v>
      </c>
    </row>
    <row r="6" spans="4:22" x14ac:dyDescent="0.3">
      <c r="D6" t="s">
        <v>51</v>
      </c>
      <c r="E6" t="s">
        <v>52</v>
      </c>
      <c r="F6" t="s">
        <v>55</v>
      </c>
      <c r="G6" t="s">
        <v>56</v>
      </c>
      <c r="I6" t="s">
        <v>91</v>
      </c>
      <c r="J6">
        <v>500</v>
      </c>
      <c r="K6">
        <v>10000</v>
      </c>
      <c r="L6">
        <v>30000</v>
      </c>
      <c r="M6">
        <v>100000</v>
      </c>
      <c r="N6">
        <v>1000000</v>
      </c>
      <c r="Q6" t="s">
        <v>52</v>
      </c>
      <c r="R6">
        <v>500</v>
      </c>
      <c r="S6">
        <v>10000</v>
      </c>
      <c r="T6">
        <v>30000</v>
      </c>
      <c r="U6">
        <v>100000</v>
      </c>
      <c r="V6">
        <v>1000000</v>
      </c>
    </row>
    <row r="7" spans="4:22" x14ac:dyDescent="0.3">
      <c r="D7" s="18">
        <v>4.4999999999999998E-2</v>
      </c>
      <c r="E7">
        <v>0.5</v>
      </c>
      <c r="F7">
        <v>500</v>
      </c>
      <c r="G7">
        <f>F7/(1+D7)^E7</f>
        <v>489.11598804451847</v>
      </c>
      <c r="I7">
        <v>0.5</v>
      </c>
      <c r="J7">
        <v>4.5</v>
      </c>
      <c r="K7">
        <v>3.7</v>
      </c>
      <c r="L7">
        <v>1.8</v>
      </c>
      <c r="M7">
        <v>1.2</v>
      </c>
      <c r="N7">
        <v>0.95</v>
      </c>
      <c r="Q7">
        <v>0.5</v>
      </c>
      <c r="R7">
        <f>R$6*(1+$Q7)</f>
        <v>750</v>
      </c>
      <c r="S7">
        <f t="shared" ref="S7:V10" si="0">S$6*(1+$Q7)</f>
        <v>15000</v>
      </c>
      <c r="T7">
        <f t="shared" si="0"/>
        <v>45000</v>
      </c>
      <c r="U7">
        <f t="shared" si="0"/>
        <v>150000</v>
      </c>
      <c r="V7">
        <f>V$6*(1+$Q7)</f>
        <v>1500000</v>
      </c>
    </row>
    <row r="8" spans="4:22" x14ac:dyDescent="0.3">
      <c r="D8" s="18">
        <v>4.4999999999999998E-2</v>
      </c>
      <c r="E8">
        <v>3.5</v>
      </c>
      <c r="F8">
        <v>500</v>
      </c>
      <c r="G8">
        <f t="shared" ref="G8:G10" si="1">F8/(1+D8)^E8</f>
        <v>428.61067931237324</v>
      </c>
      <c r="I8">
        <v>3.5</v>
      </c>
      <c r="J8">
        <v>1.2</v>
      </c>
      <c r="K8">
        <v>1.02</v>
      </c>
      <c r="L8">
        <v>0.7</v>
      </c>
      <c r="M8">
        <v>0.5</v>
      </c>
      <c r="N8">
        <v>0.4</v>
      </c>
      <c r="Q8">
        <v>3.5</v>
      </c>
      <c r="R8">
        <f t="shared" ref="R8:R10" si="2">R$6*(1+$Q8)</f>
        <v>2250</v>
      </c>
      <c r="S8">
        <f t="shared" si="0"/>
        <v>45000</v>
      </c>
      <c r="T8">
        <f t="shared" si="0"/>
        <v>135000</v>
      </c>
      <c r="U8">
        <f t="shared" si="0"/>
        <v>450000</v>
      </c>
      <c r="V8">
        <f>V$6*(1+$Q8)</f>
        <v>4500000</v>
      </c>
    </row>
    <row r="9" spans="4:22" x14ac:dyDescent="0.3">
      <c r="D9" s="18">
        <v>4.4999999999999998E-2</v>
      </c>
      <c r="E9">
        <v>9</v>
      </c>
      <c r="F9">
        <v>500</v>
      </c>
      <c r="G9">
        <f t="shared" si="1"/>
        <v>336.45221386069755</v>
      </c>
      <c r="I9">
        <v>9</v>
      </c>
      <c r="J9">
        <v>0.95</v>
      </c>
      <c r="K9">
        <v>0.85</v>
      </c>
      <c r="L9">
        <v>0.6</v>
      </c>
      <c r="M9">
        <v>0.4</v>
      </c>
      <c r="N9">
        <v>0.3</v>
      </c>
      <c r="Q9">
        <v>9</v>
      </c>
      <c r="R9">
        <f t="shared" si="2"/>
        <v>5000</v>
      </c>
      <c r="S9">
        <f t="shared" si="0"/>
        <v>100000</v>
      </c>
      <c r="T9">
        <f t="shared" si="0"/>
        <v>300000</v>
      </c>
      <c r="U9">
        <f t="shared" si="0"/>
        <v>1000000</v>
      </c>
      <c r="V9">
        <f t="shared" si="0"/>
        <v>10000000</v>
      </c>
    </row>
    <row r="10" spans="4:22" x14ac:dyDescent="0.3">
      <c r="D10" s="18">
        <v>4.4999999999999998E-2</v>
      </c>
      <c r="E10">
        <v>18</v>
      </c>
      <c r="F10">
        <v>500</v>
      </c>
      <c r="G10">
        <f t="shared" si="1"/>
        <v>226.40018442352914</v>
      </c>
      <c r="I10">
        <v>18</v>
      </c>
      <c r="J10">
        <v>0.8</v>
      </c>
      <c r="K10">
        <v>0.75</v>
      </c>
      <c r="L10">
        <v>0.4</v>
      </c>
      <c r="M10">
        <v>0.33</v>
      </c>
      <c r="N10">
        <v>0.22</v>
      </c>
      <c r="Q10">
        <v>18</v>
      </c>
      <c r="R10">
        <f t="shared" si="2"/>
        <v>9500</v>
      </c>
      <c r="S10">
        <f t="shared" si="0"/>
        <v>190000</v>
      </c>
      <c r="T10">
        <f t="shared" si="0"/>
        <v>570000</v>
      </c>
      <c r="U10">
        <f t="shared" si="0"/>
        <v>1900000</v>
      </c>
      <c r="V10">
        <f t="shared" si="0"/>
        <v>19000000</v>
      </c>
    </row>
    <row r="12" spans="4:22" x14ac:dyDescent="0.3">
      <c r="Q12" t="s">
        <v>58</v>
      </c>
    </row>
    <row r="13" spans="4:22" x14ac:dyDescent="0.3">
      <c r="Q13" t="s">
        <v>52</v>
      </c>
      <c r="R13">
        <v>500</v>
      </c>
      <c r="S13">
        <v>10000</v>
      </c>
      <c r="T13">
        <v>30000</v>
      </c>
      <c r="U13">
        <v>100000</v>
      </c>
      <c r="V13">
        <v>1000000</v>
      </c>
    </row>
    <row r="14" spans="4:22" x14ac:dyDescent="0.3">
      <c r="Q14">
        <v>0.5</v>
      </c>
      <c r="R14" s="10">
        <f>R$6/R7</f>
        <v>0.66666666666666663</v>
      </c>
      <c r="S14" s="10">
        <f>S$6/S7</f>
        <v>0.66666666666666663</v>
      </c>
      <c r="T14" s="10"/>
      <c r="U14" s="10"/>
      <c r="V14" s="10"/>
    </row>
    <row r="15" spans="4:22" x14ac:dyDescent="0.3">
      <c r="Q15">
        <v>3.5</v>
      </c>
      <c r="R15" s="10">
        <f t="shared" ref="R15:R16" si="3">R$6/R8</f>
        <v>0.22222222222222221</v>
      </c>
      <c r="S15" s="10"/>
      <c r="T15" s="10"/>
      <c r="U15" s="10"/>
      <c r="V15" s="10"/>
    </row>
    <row r="16" spans="4:22" x14ac:dyDescent="0.3">
      <c r="Q16">
        <v>9</v>
      </c>
      <c r="R16" s="10">
        <f t="shared" si="3"/>
        <v>0.1</v>
      </c>
      <c r="S16" s="10"/>
      <c r="T16" s="10"/>
      <c r="U16" s="10"/>
      <c r="V16" s="10"/>
    </row>
    <row r="17" spans="17:22" x14ac:dyDescent="0.3">
      <c r="Q17">
        <v>18</v>
      </c>
      <c r="R17" s="10">
        <f>R$6/R10</f>
        <v>5.2631578947368418E-2</v>
      </c>
      <c r="S17" s="10"/>
      <c r="T17" s="10"/>
      <c r="U17" s="10"/>
      <c r="V17" s="10"/>
    </row>
  </sheetData>
  <phoneticPr fontId="5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5:P38"/>
  <sheetViews>
    <sheetView workbookViewId="0">
      <selection activeCell="O8" sqref="O8:P38"/>
    </sheetView>
  </sheetViews>
  <sheetFormatPr defaultRowHeight="16.5" x14ac:dyDescent="0.3"/>
  <sheetData>
    <row r="5" spans="2:16" x14ac:dyDescent="0.3">
      <c r="B5" t="s">
        <v>92</v>
      </c>
      <c r="C5">
        <v>100</v>
      </c>
      <c r="N5" t="s">
        <v>92</v>
      </c>
      <c r="O5">
        <v>100</v>
      </c>
    </row>
    <row r="6" spans="2:16" x14ac:dyDescent="0.3">
      <c r="B6" t="s">
        <v>93</v>
      </c>
      <c r="C6">
        <v>1</v>
      </c>
      <c r="N6" t="s">
        <v>93</v>
      </c>
      <c r="O6">
        <v>0.05</v>
      </c>
    </row>
    <row r="7" spans="2:16" x14ac:dyDescent="0.3">
      <c r="B7" t="s">
        <v>52</v>
      </c>
      <c r="C7" t="s">
        <v>59</v>
      </c>
      <c r="D7" t="s">
        <v>60</v>
      </c>
      <c r="N7" t="s">
        <v>52</v>
      </c>
      <c r="O7" t="s">
        <v>59</v>
      </c>
      <c r="P7" t="s">
        <v>60</v>
      </c>
    </row>
    <row r="8" spans="2:16" x14ac:dyDescent="0.3">
      <c r="B8">
        <v>0</v>
      </c>
      <c r="C8" s="19">
        <f>$C$5/(1+$C$6)^B8</f>
        <v>100</v>
      </c>
      <c r="D8" s="19">
        <f>$C$5/(1+$C$6*B8)</f>
        <v>100</v>
      </c>
      <c r="N8">
        <v>0</v>
      </c>
      <c r="O8" s="19">
        <f>$O$5/(1+$O$6)^N8</f>
        <v>100</v>
      </c>
      <c r="P8" s="19">
        <f>$O$5/(1+$O$6*N8)</f>
        <v>100</v>
      </c>
    </row>
    <row r="9" spans="2:16" x14ac:dyDescent="0.3">
      <c r="B9">
        <f>B8+1</f>
        <v>1</v>
      </c>
      <c r="C9" s="19">
        <f t="shared" ref="C9:C38" si="0">$C$5/(1+$C$6)^B9</f>
        <v>50</v>
      </c>
      <c r="D9" s="19">
        <f t="shared" ref="D9:D38" si="1">$C$5/(1+$C$6*B9)</f>
        <v>50</v>
      </c>
      <c r="N9">
        <f>N8+1</f>
        <v>1</v>
      </c>
      <c r="O9" s="19">
        <f t="shared" ref="O9:O38" si="2">$O$5/(1+$O$6)^N9</f>
        <v>95.238095238095241</v>
      </c>
      <c r="P9" s="19">
        <f t="shared" ref="P9:P38" si="3">$O$5/(1+$O$6*N9)</f>
        <v>95.238095238095241</v>
      </c>
    </row>
    <row r="10" spans="2:16" x14ac:dyDescent="0.3">
      <c r="B10">
        <f t="shared" ref="B10:B17" si="4">B9+1</f>
        <v>2</v>
      </c>
      <c r="C10" s="19">
        <f t="shared" si="0"/>
        <v>25</v>
      </c>
      <c r="D10" s="19">
        <f t="shared" si="1"/>
        <v>33.333333333333336</v>
      </c>
      <c r="N10">
        <f t="shared" ref="N10:N38" si="5">N9+1</f>
        <v>2</v>
      </c>
      <c r="O10" s="19">
        <f t="shared" si="2"/>
        <v>90.702947845804985</v>
      </c>
      <c r="P10" s="19">
        <f t="shared" si="3"/>
        <v>90.909090909090907</v>
      </c>
    </row>
    <row r="11" spans="2:16" x14ac:dyDescent="0.3">
      <c r="B11">
        <f t="shared" si="4"/>
        <v>3</v>
      </c>
      <c r="C11" s="19">
        <f t="shared" si="0"/>
        <v>12.5</v>
      </c>
      <c r="D11" s="19">
        <f t="shared" si="1"/>
        <v>25</v>
      </c>
      <c r="N11">
        <f t="shared" si="5"/>
        <v>3</v>
      </c>
      <c r="O11" s="19">
        <f t="shared" si="2"/>
        <v>86.383759853147595</v>
      </c>
      <c r="P11" s="19">
        <f t="shared" si="3"/>
        <v>86.956521739130437</v>
      </c>
    </row>
    <row r="12" spans="2:16" x14ac:dyDescent="0.3">
      <c r="B12">
        <f t="shared" si="4"/>
        <v>4</v>
      </c>
      <c r="C12" s="19">
        <f t="shared" si="0"/>
        <v>6.25</v>
      </c>
      <c r="D12" s="19">
        <f t="shared" si="1"/>
        <v>20</v>
      </c>
      <c r="N12">
        <f t="shared" si="5"/>
        <v>4</v>
      </c>
      <c r="O12" s="19">
        <f t="shared" si="2"/>
        <v>82.2702474791882</v>
      </c>
      <c r="P12" s="19">
        <f t="shared" si="3"/>
        <v>83.333333333333343</v>
      </c>
    </row>
    <row r="13" spans="2:16" x14ac:dyDescent="0.3">
      <c r="B13">
        <f t="shared" si="4"/>
        <v>5</v>
      </c>
      <c r="C13" s="19">
        <f t="shared" si="0"/>
        <v>3.125</v>
      </c>
      <c r="D13" s="19">
        <f t="shared" si="1"/>
        <v>16.666666666666668</v>
      </c>
      <c r="N13">
        <f t="shared" si="5"/>
        <v>5</v>
      </c>
      <c r="O13" s="19">
        <f t="shared" si="2"/>
        <v>78.352616646845888</v>
      </c>
      <c r="P13" s="19">
        <f t="shared" si="3"/>
        <v>80</v>
      </c>
    </row>
    <row r="14" spans="2:16" x14ac:dyDescent="0.3">
      <c r="B14">
        <f t="shared" si="4"/>
        <v>6</v>
      </c>
      <c r="C14" s="19">
        <f t="shared" si="0"/>
        <v>1.5625</v>
      </c>
      <c r="D14" s="19">
        <f t="shared" si="1"/>
        <v>14.285714285714286</v>
      </c>
      <c r="N14">
        <f t="shared" si="5"/>
        <v>6</v>
      </c>
      <c r="O14" s="19">
        <f t="shared" si="2"/>
        <v>74.621539663662773</v>
      </c>
      <c r="P14" s="19">
        <f t="shared" si="3"/>
        <v>76.92307692307692</v>
      </c>
    </row>
    <row r="15" spans="2:16" x14ac:dyDescent="0.3">
      <c r="B15">
        <f t="shared" si="4"/>
        <v>7</v>
      </c>
      <c r="C15" s="19">
        <f t="shared" si="0"/>
        <v>0.78125</v>
      </c>
      <c r="D15" s="19">
        <f t="shared" si="1"/>
        <v>12.5</v>
      </c>
      <c r="N15">
        <f t="shared" si="5"/>
        <v>7</v>
      </c>
      <c r="O15" s="19">
        <f t="shared" si="2"/>
        <v>71.068133013012144</v>
      </c>
      <c r="P15" s="19">
        <f t="shared" si="3"/>
        <v>74.074074074074076</v>
      </c>
    </row>
    <row r="16" spans="2:16" x14ac:dyDescent="0.3">
      <c r="B16">
        <f t="shared" si="4"/>
        <v>8</v>
      </c>
      <c r="C16" s="19">
        <f t="shared" si="0"/>
        <v>0.390625</v>
      </c>
      <c r="D16" s="19">
        <f t="shared" si="1"/>
        <v>11.111111111111111</v>
      </c>
      <c r="N16">
        <f t="shared" si="5"/>
        <v>8</v>
      </c>
      <c r="O16" s="19">
        <f t="shared" si="2"/>
        <v>67.683936202868722</v>
      </c>
      <c r="P16" s="19">
        <f t="shared" si="3"/>
        <v>71.428571428571431</v>
      </c>
    </row>
    <row r="17" spans="2:16" x14ac:dyDescent="0.3">
      <c r="B17">
        <f t="shared" si="4"/>
        <v>9</v>
      </c>
      <c r="C17" s="19">
        <f t="shared" si="0"/>
        <v>0.1953125</v>
      </c>
      <c r="D17" s="19">
        <f t="shared" si="1"/>
        <v>10</v>
      </c>
      <c r="N17">
        <f t="shared" si="5"/>
        <v>9</v>
      </c>
      <c r="O17" s="19">
        <f t="shared" si="2"/>
        <v>64.460891621779723</v>
      </c>
      <c r="P17" s="19">
        <f t="shared" si="3"/>
        <v>68.965517241379317</v>
      </c>
    </row>
    <row r="18" spans="2:16" x14ac:dyDescent="0.3">
      <c r="B18">
        <f t="shared" ref="B18:B38" si="6">B17+1</f>
        <v>10</v>
      </c>
      <c r="C18" s="19">
        <f t="shared" si="0"/>
        <v>9.765625E-2</v>
      </c>
      <c r="D18" s="19">
        <f t="shared" si="1"/>
        <v>9.0909090909090917</v>
      </c>
      <c r="N18">
        <f t="shared" si="5"/>
        <v>10</v>
      </c>
      <c r="O18" s="19">
        <f t="shared" si="2"/>
        <v>61.391325354075931</v>
      </c>
      <c r="P18" s="19">
        <f t="shared" si="3"/>
        <v>66.666666666666671</v>
      </c>
    </row>
    <row r="19" spans="2:16" x14ac:dyDescent="0.3">
      <c r="B19">
        <f t="shared" si="6"/>
        <v>11</v>
      </c>
      <c r="C19" s="19">
        <f t="shared" si="0"/>
        <v>4.8828125E-2</v>
      </c>
      <c r="D19" s="19">
        <f t="shared" si="1"/>
        <v>8.3333333333333339</v>
      </c>
      <c r="N19">
        <f t="shared" si="5"/>
        <v>11</v>
      </c>
      <c r="O19" s="19">
        <f t="shared" si="2"/>
        <v>58.467928908643742</v>
      </c>
      <c r="P19" s="19">
        <f t="shared" si="3"/>
        <v>64.516129032258064</v>
      </c>
    </row>
    <row r="20" spans="2:16" x14ac:dyDescent="0.3">
      <c r="B20">
        <f t="shared" si="6"/>
        <v>12</v>
      </c>
      <c r="C20" s="19">
        <f t="shared" si="0"/>
        <v>2.44140625E-2</v>
      </c>
      <c r="D20" s="19">
        <f t="shared" si="1"/>
        <v>7.6923076923076925</v>
      </c>
      <c r="N20">
        <f t="shared" si="5"/>
        <v>12</v>
      </c>
      <c r="O20" s="19">
        <f t="shared" si="2"/>
        <v>55.683741817755951</v>
      </c>
      <c r="P20" s="19">
        <f t="shared" si="3"/>
        <v>62.5</v>
      </c>
    </row>
    <row r="21" spans="2:16" x14ac:dyDescent="0.3">
      <c r="B21">
        <f t="shared" si="6"/>
        <v>13</v>
      </c>
      <c r="C21" s="19">
        <f t="shared" si="0"/>
        <v>1.220703125E-2</v>
      </c>
      <c r="D21" s="19">
        <f t="shared" si="1"/>
        <v>7.1428571428571432</v>
      </c>
      <c r="N21">
        <f t="shared" si="5"/>
        <v>13</v>
      </c>
      <c r="O21" s="19">
        <f t="shared" si="2"/>
        <v>53.03213506452947</v>
      </c>
      <c r="P21" s="19">
        <f t="shared" si="3"/>
        <v>60.606060606060609</v>
      </c>
    </row>
    <row r="22" spans="2:16" x14ac:dyDescent="0.3">
      <c r="B22">
        <f t="shared" si="6"/>
        <v>14</v>
      </c>
      <c r="C22" s="19">
        <f t="shared" si="0"/>
        <v>6.103515625E-3</v>
      </c>
      <c r="D22" s="19">
        <f t="shared" si="1"/>
        <v>6.666666666666667</v>
      </c>
      <c r="N22">
        <f t="shared" si="5"/>
        <v>14</v>
      </c>
      <c r="O22" s="19">
        <f t="shared" si="2"/>
        <v>50.506795299551882</v>
      </c>
      <c r="P22" s="19">
        <f t="shared" si="3"/>
        <v>58.823529411764703</v>
      </c>
    </row>
    <row r="23" spans="2:16" x14ac:dyDescent="0.3">
      <c r="B23">
        <f t="shared" si="6"/>
        <v>15</v>
      </c>
      <c r="C23" s="19">
        <f t="shared" si="0"/>
        <v>3.0517578125E-3</v>
      </c>
      <c r="D23" s="19">
        <f t="shared" si="1"/>
        <v>6.25</v>
      </c>
      <c r="N23">
        <f t="shared" si="5"/>
        <v>15</v>
      </c>
      <c r="O23" s="19">
        <f t="shared" si="2"/>
        <v>48.101709809097017</v>
      </c>
      <c r="P23" s="19">
        <f t="shared" si="3"/>
        <v>57.142857142857146</v>
      </c>
    </row>
    <row r="24" spans="2:16" x14ac:dyDescent="0.3">
      <c r="B24">
        <f t="shared" si="6"/>
        <v>16</v>
      </c>
      <c r="C24" s="19">
        <f t="shared" si="0"/>
        <v>1.52587890625E-3</v>
      </c>
      <c r="D24" s="19">
        <f t="shared" si="1"/>
        <v>5.882352941176471</v>
      </c>
      <c r="N24">
        <f t="shared" si="5"/>
        <v>16</v>
      </c>
      <c r="O24" s="19">
        <f t="shared" si="2"/>
        <v>45.811152199140025</v>
      </c>
      <c r="P24" s="19">
        <f t="shared" si="3"/>
        <v>55.555555555555557</v>
      </c>
    </row>
    <row r="25" spans="2:16" x14ac:dyDescent="0.3">
      <c r="B25">
        <f t="shared" si="6"/>
        <v>17</v>
      </c>
      <c r="C25" s="19">
        <f t="shared" si="0"/>
        <v>7.62939453125E-4</v>
      </c>
      <c r="D25" s="19">
        <f t="shared" si="1"/>
        <v>5.5555555555555554</v>
      </c>
      <c r="N25">
        <f t="shared" si="5"/>
        <v>17</v>
      </c>
      <c r="O25" s="19">
        <f t="shared" si="2"/>
        <v>43.629668761085732</v>
      </c>
      <c r="P25" s="19">
        <f t="shared" si="3"/>
        <v>54.054054054054049</v>
      </c>
    </row>
    <row r="26" spans="2:16" x14ac:dyDescent="0.3">
      <c r="B26">
        <f t="shared" si="6"/>
        <v>18</v>
      </c>
      <c r="C26" s="19">
        <f t="shared" si="0"/>
        <v>3.814697265625E-4</v>
      </c>
      <c r="D26" s="19">
        <f t="shared" si="1"/>
        <v>5.2631578947368425</v>
      </c>
      <c r="N26">
        <f t="shared" si="5"/>
        <v>18</v>
      </c>
      <c r="O26" s="19">
        <f t="shared" si="2"/>
        <v>41.552065486748312</v>
      </c>
      <c r="P26" s="19">
        <f t="shared" si="3"/>
        <v>52.631578947368425</v>
      </c>
    </row>
    <row r="27" spans="2:16" x14ac:dyDescent="0.3">
      <c r="B27">
        <f t="shared" si="6"/>
        <v>19</v>
      </c>
      <c r="C27" s="19">
        <f t="shared" si="0"/>
        <v>1.9073486328125E-4</v>
      </c>
      <c r="D27" s="19">
        <f t="shared" si="1"/>
        <v>5</v>
      </c>
      <c r="N27">
        <f t="shared" si="5"/>
        <v>19</v>
      </c>
      <c r="O27" s="19">
        <f t="shared" si="2"/>
        <v>39.573395701665063</v>
      </c>
      <c r="P27" s="19">
        <f t="shared" si="3"/>
        <v>51.282051282051277</v>
      </c>
    </row>
    <row r="28" spans="2:16" x14ac:dyDescent="0.3">
      <c r="B28">
        <f t="shared" si="6"/>
        <v>20</v>
      </c>
      <c r="C28" s="19">
        <f t="shared" si="0"/>
        <v>9.5367431640625E-5</v>
      </c>
      <c r="D28" s="19">
        <f t="shared" si="1"/>
        <v>4.7619047619047619</v>
      </c>
      <c r="N28">
        <f t="shared" si="5"/>
        <v>20</v>
      </c>
      <c r="O28" s="19">
        <f t="shared" si="2"/>
        <v>37.688948287300057</v>
      </c>
      <c r="P28" s="19">
        <f t="shared" si="3"/>
        <v>50</v>
      </c>
    </row>
    <row r="29" spans="2:16" x14ac:dyDescent="0.3">
      <c r="B29">
        <f t="shared" si="6"/>
        <v>21</v>
      </c>
      <c r="C29" s="19">
        <f t="shared" si="0"/>
        <v>4.76837158203125E-5</v>
      </c>
      <c r="D29" s="19">
        <f t="shared" si="1"/>
        <v>4.5454545454545459</v>
      </c>
      <c r="N29">
        <f t="shared" si="5"/>
        <v>21</v>
      </c>
      <c r="O29" s="19">
        <f t="shared" si="2"/>
        <v>35.894236464095293</v>
      </c>
      <c r="P29" s="19">
        <f t="shared" si="3"/>
        <v>48.780487804878049</v>
      </c>
    </row>
    <row r="30" spans="2:16" x14ac:dyDescent="0.3">
      <c r="B30">
        <f t="shared" si="6"/>
        <v>22</v>
      </c>
      <c r="C30" s="19">
        <f t="shared" si="0"/>
        <v>2.384185791015625E-5</v>
      </c>
      <c r="D30" s="19">
        <f t="shared" si="1"/>
        <v>4.3478260869565215</v>
      </c>
      <c r="N30">
        <f t="shared" si="5"/>
        <v>22</v>
      </c>
      <c r="O30" s="19">
        <f t="shared" si="2"/>
        <v>34.184987108662192</v>
      </c>
      <c r="P30" s="19">
        <f t="shared" si="3"/>
        <v>47.61904761904762</v>
      </c>
    </row>
    <row r="31" spans="2:16" x14ac:dyDescent="0.3">
      <c r="B31">
        <f t="shared" si="6"/>
        <v>23</v>
      </c>
      <c r="C31" s="19">
        <f t="shared" si="0"/>
        <v>1.1920928955078125E-5</v>
      </c>
      <c r="D31" s="19">
        <f t="shared" si="1"/>
        <v>4.166666666666667</v>
      </c>
      <c r="N31">
        <f t="shared" si="5"/>
        <v>23</v>
      </c>
      <c r="O31" s="19">
        <f t="shared" si="2"/>
        <v>32.557130579678265</v>
      </c>
      <c r="P31" s="19">
        <f t="shared" si="3"/>
        <v>46.511627906976734</v>
      </c>
    </row>
    <row r="32" spans="2:16" x14ac:dyDescent="0.3">
      <c r="B32">
        <f t="shared" si="6"/>
        <v>24</v>
      </c>
      <c r="C32" s="19">
        <f t="shared" si="0"/>
        <v>5.9604644775390625E-6</v>
      </c>
      <c r="D32" s="19">
        <f t="shared" si="1"/>
        <v>4</v>
      </c>
      <c r="N32">
        <f t="shared" si="5"/>
        <v>24</v>
      </c>
      <c r="O32" s="19">
        <f t="shared" si="2"/>
        <v>31.00679102826502</v>
      </c>
      <c r="P32" s="19">
        <f t="shared" si="3"/>
        <v>45.454545454545453</v>
      </c>
    </row>
    <row r="33" spans="2:16" x14ac:dyDescent="0.3">
      <c r="B33">
        <f t="shared" si="6"/>
        <v>25</v>
      </c>
      <c r="C33" s="19">
        <f t="shared" si="0"/>
        <v>2.9802322387695313E-6</v>
      </c>
      <c r="D33" s="19">
        <f t="shared" si="1"/>
        <v>3.8461538461538463</v>
      </c>
      <c r="N33">
        <f t="shared" si="5"/>
        <v>25</v>
      </c>
      <c r="O33" s="19">
        <f t="shared" si="2"/>
        <v>29.530277169776209</v>
      </c>
      <c r="P33" s="19">
        <f t="shared" si="3"/>
        <v>44.444444444444443</v>
      </c>
    </row>
    <row r="34" spans="2:16" x14ac:dyDescent="0.3">
      <c r="B34">
        <f t="shared" si="6"/>
        <v>26</v>
      </c>
      <c r="C34" s="19">
        <f t="shared" si="0"/>
        <v>1.4901161193847656E-6</v>
      </c>
      <c r="D34" s="19">
        <f t="shared" si="1"/>
        <v>3.7037037037037037</v>
      </c>
      <c r="N34">
        <f t="shared" si="5"/>
        <v>26</v>
      </c>
      <c r="O34" s="19">
        <f t="shared" si="2"/>
        <v>28.124073495024962</v>
      </c>
      <c r="P34" s="19">
        <f t="shared" si="3"/>
        <v>43.478260869565219</v>
      </c>
    </row>
    <row r="35" spans="2:16" x14ac:dyDescent="0.3">
      <c r="B35">
        <f t="shared" si="6"/>
        <v>27</v>
      </c>
      <c r="C35" s="19">
        <f t="shared" si="0"/>
        <v>7.4505805969238281E-7</v>
      </c>
      <c r="D35" s="19">
        <f t="shared" si="1"/>
        <v>3.5714285714285716</v>
      </c>
      <c r="N35">
        <f t="shared" si="5"/>
        <v>27</v>
      </c>
      <c r="O35" s="19">
        <f t="shared" si="2"/>
        <v>26.784831900023772</v>
      </c>
      <c r="P35" s="19">
        <f t="shared" si="3"/>
        <v>42.553191489361701</v>
      </c>
    </row>
    <row r="36" spans="2:16" x14ac:dyDescent="0.3">
      <c r="B36">
        <f t="shared" si="6"/>
        <v>28</v>
      </c>
      <c r="C36" s="19">
        <f t="shared" si="0"/>
        <v>3.7252902984619141E-7</v>
      </c>
      <c r="D36" s="19">
        <f t="shared" si="1"/>
        <v>3.4482758620689653</v>
      </c>
      <c r="N36">
        <f t="shared" si="5"/>
        <v>28</v>
      </c>
      <c r="O36" s="19">
        <f t="shared" si="2"/>
        <v>25.509363714308357</v>
      </c>
      <c r="P36" s="19">
        <f t="shared" si="3"/>
        <v>41.666666666666657</v>
      </c>
    </row>
    <row r="37" spans="2:16" x14ac:dyDescent="0.3">
      <c r="B37">
        <f t="shared" si="6"/>
        <v>29</v>
      </c>
      <c r="C37" s="19">
        <f t="shared" si="0"/>
        <v>1.862645149230957E-7</v>
      </c>
      <c r="D37" s="19">
        <f t="shared" si="1"/>
        <v>3.3333333333333335</v>
      </c>
      <c r="N37">
        <f t="shared" si="5"/>
        <v>29</v>
      </c>
      <c r="O37" s="19">
        <f t="shared" si="2"/>
        <v>24.294632108865095</v>
      </c>
      <c r="P37" s="19">
        <f t="shared" si="3"/>
        <v>40.816326530612244</v>
      </c>
    </row>
    <row r="38" spans="2:16" x14ac:dyDescent="0.3">
      <c r="B38">
        <f t="shared" si="6"/>
        <v>30</v>
      </c>
      <c r="C38" s="19">
        <f t="shared" si="0"/>
        <v>9.3132257461547852E-8</v>
      </c>
      <c r="D38" s="19">
        <f t="shared" si="1"/>
        <v>3.225806451612903</v>
      </c>
      <c r="N38">
        <f t="shared" si="5"/>
        <v>30</v>
      </c>
      <c r="O38" s="19">
        <f t="shared" si="2"/>
        <v>23.137744865585816</v>
      </c>
      <c r="P38" s="19">
        <f t="shared" si="3"/>
        <v>40</v>
      </c>
    </row>
  </sheetData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13</vt:i4>
      </vt:variant>
    </vt:vector>
  </HeadingPairs>
  <TitlesOfParts>
    <vt:vector size="13" baseType="lpstr">
      <vt:lpstr>3장 부동산</vt:lpstr>
      <vt:lpstr>4장 가치함수</vt:lpstr>
      <vt:lpstr>4장 가치함수 (카너먼)</vt:lpstr>
      <vt:lpstr>4장 확률가중함수 예</vt:lpstr>
      <vt:lpstr>4장 확률가중함수 영문자</vt:lpstr>
      <vt:lpstr>4-5</vt:lpstr>
      <vt:lpstr>7-1</vt:lpstr>
      <vt:lpstr>7-2</vt:lpstr>
      <vt:lpstr>7-3</vt:lpstr>
      <vt:lpstr>7-3 (선호역전 1)</vt:lpstr>
      <vt:lpstr>7-3 (선호역전 2)</vt:lpstr>
      <vt:lpstr>7-3 (선호유지 1)</vt:lpstr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</dc:creator>
  <cp:lastModifiedBy>.</cp:lastModifiedBy>
  <dcterms:created xsi:type="dcterms:W3CDTF">2020-06-26T06:47:46Z</dcterms:created>
  <dcterms:modified xsi:type="dcterms:W3CDTF">2023-05-22T07:08:50Z</dcterms:modified>
</cp:coreProperties>
</file>